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fileSharing readOnlyRecommended="1"/>
  <workbookPr defaultThemeVersion="166925"/>
  <mc:AlternateContent xmlns:mc="http://schemas.openxmlformats.org/markup-compatibility/2006">
    <mc:Choice Requires="x15">
      <x15ac:absPath xmlns:x15ac="http://schemas.microsoft.com/office/spreadsheetml/2010/11/ac" url="https://rhimagnesita-my.sharepoint.com/personal/layse_harada_rhimagnesita_com/Documents/SUSTAINABILITY-WIHNHGFSLS3/Sustainability Data Pack/"/>
    </mc:Choice>
  </mc:AlternateContent>
  <xr:revisionPtr revIDLastSave="2" documentId="8_{B1A820C0-43A5-4E1E-BF6E-754B01BE1C4F}" xr6:coauthVersionLast="47" xr6:coauthVersionMax="47" xr10:uidLastSave="{8FAD7DEC-CE3D-4B34-8F6D-A3A6AD1F888B}"/>
  <bookViews>
    <workbookView xWindow="-110" yWindow="-110" windowWidth="19420" windowHeight="10300" tabRatio="933" firstSheet="17" activeTab="23" xr2:uid="{404A8CB8-FE31-4828-8D1F-BDC2511A65D9}"/>
  </bookViews>
  <sheets>
    <sheet name="Charts" sheetId="31" state="hidden" r:id="rId1"/>
    <sheet name="Cover Page" sheetId="7" r:id="rId2"/>
    <sheet name="Data Contents" sheetId="1" r:id="rId3"/>
    <sheet name="Introduction" sheetId="8" r:id="rId4"/>
    <sheet name="Targets 2025 " sheetId="53" r:id="rId5"/>
    <sheet name="Targets 2030" sheetId="55" r:id="rId6"/>
    <sheet name="Climate Data" sheetId="56" r:id="rId7"/>
    <sheet name="GHG Emissions" sheetId="57" r:id="rId8"/>
    <sheet name="  GHG emissions methodology" sheetId="40" r:id="rId9"/>
    <sheet name="Physical Climate Risks" sheetId="48" r:id="rId10"/>
    <sheet name="Transitional Climate Risks" sheetId="52" r:id="rId11"/>
    <sheet name="Energy" sheetId="41" r:id="rId12"/>
    <sheet name="Air Pollutants" sheetId="42" r:id="rId13"/>
    <sheet name="Biodiversity" sheetId="43" r:id="rId14"/>
    <sheet name="Water" sheetId="9" r:id="rId15"/>
    <sheet name="Resources Use and Waste" sheetId="58" r:id="rId16"/>
    <sheet name="Own Workforce" sheetId="38" r:id="rId17"/>
    <sheet name="Nb Employees per Country" sheetId="45" r:id="rId18"/>
    <sheet name="Social Dialogue" sheetId="35" r:id="rId19"/>
    <sheet name="Diversity " sheetId="46" r:id="rId20"/>
    <sheet name="Health &amp; Safety " sheetId="37" r:id="rId21"/>
    <sheet name="Human Rights" sheetId="50" r:id="rId22"/>
    <sheet name="Communities" sheetId="15" r:id="rId23"/>
    <sheet name="Sustainable Procurement" sheetId="60" r:id="rId24"/>
    <sheet name="ISO Certifications" sheetId="32" r:id="rId25"/>
    <sheet name="ESG Ratings" sheetId="21" r:id="rId26"/>
    <sheet name="EU Taxonomy " sheetId="33" r:id="rId27"/>
    <sheet name="SDGs" sheetId="13" r:id="rId28"/>
  </sheets>
  <externalReferences>
    <externalReference r:id="rId29"/>
    <externalReference r:id="rId30"/>
    <externalReference r:id="rId31"/>
  </externalReferences>
  <definedNames>
    <definedName name="_xlnm._FilterDatabase" localSheetId="24" hidden="1">'ISO Certifications'!$A$5:$A$27</definedName>
    <definedName name="_xlnm._FilterDatabase" localSheetId="9" hidden="1">'Physical Climate Risks'!$B$3:$I$34</definedName>
    <definedName name="_ftn1" localSheetId="8">'  GHG emissions methodology'!$A$10</definedName>
    <definedName name="_ftnref1" localSheetId="8">'  GHG emissions methodology'!$A$5</definedName>
    <definedName name="_ftnref2" localSheetId="8">'  GHG emissions methodology'!$A$7</definedName>
    <definedName name="_Toc256000007" localSheetId="8">'  GHG emissions methodology'!$A$3</definedName>
    <definedName name="DATA_PRINT_AREA">#REF!</definedName>
    <definedName name="_xlnm.Print_Area" localSheetId="1">'Cover Page'!$A$1:$N$42</definedName>
    <definedName name="_xlnm.Print_Area" localSheetId="3">Introduction!$A$1:$B$13</definedName>
    <definedName name="NewTab_TBD">#REF!</definedName>
    <definedName name="PY_TABLE">'[1]ESRS_DR S1-6_4'!#REF!</definedName>
    <definedName name="RENAME">'[1]ESRS_DR S1-6_4'!#REF!</definedName>
    <definedName name="RENAMED">'[1]ESRS_DR S1-6_4'!#REF!</definedName>
    <definedName name="SAPBEXhrIndnt" hidden="1">1</definedName>
    <definedName name="SAPBEXrevision" hidden="1">0</definedName>
    <definedName name="SAPBEXsysID" hidden="1">"PV3"</definedName>
    <definedName name="SAPBEXwbID" hidden="1">"4ASRGC7MNN69BKR36PK4C4HZE"</definedName>
    <definedName name="Sy_nop" hidden="1">2</definedName>
    <definedName name="TAB_DATA_TB_PRINTED_IN">#REF!</definedName>
    <definedName name="TAB_ESRS_DR_E1_IRO1_2">#REF!</definedName>
    <definedName name="TAB_ESRS_DR_S1_6_4">'[1]ESRS_DR S1-6_4'!#REF!</definedName>
    <definedName name="TAB_ESRS_DR_S1_6_4_PY">'[1]ESRS_DR S1-6_4'!#REF!</definedName>
    <definedName name="TAB_ESRS_DR_S1_6_4_PY_2023">'[1]ESRS_DR S1-6_4'!#REF!</definedName>
    <definedName name="TAB_PRINT_AREA_3">'[1]ESRS_DR E1-5_3'!#REF!</definedName>
    <definedName name="TAB_TB_TAB">#REF!</definedName>
    <definedName name="Tab_TBI">#REF!</definedName>
    <definedName name="TITLE_ESRS_DR_E1_IRO1_2">#REF!</definedName>
    <definedName name="Top25Risks">'[2]Risk Scorings'!$A$6:$DM$30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0" i="60" l="1"/>
  <c r="C40" i="60"/>
  <c r="B50" i="58" l="1"/>
  <c r="B41" i="58"/>
  <c r="B40" i="58"/>
  <c r="D27" i="58"/>
  <c r="H97" i="41" l="1"/>
  <c r="N8" i="53"/>
  <c r="N9" i="53"/>
  <c r="B95" i="57"/>
  <c r="N13" i="53"/>
  <c r="I68" i="38"/>
  <c r="F53" i="41"/>
  <c r="C52" i="41"/>
  <c r="B42" i="41" l="1"/>
  <c r="C42" i="41"/>
  <c r="D13" i="41"/>
  <c r="D60" i="41" l="1"/>
  <c r="D50" i="41"/>
  <c r="D52" i="41" s="1"/>
  <c r="E52" i="41" s="1"/>
  <c r="C33" i="41" l="1"/>
  <c r="D23" i="41" l="1"/>
  <c r="B13" i="41" l="1"/>
  <c r="B23" i="41"/>
  <c r="E12" i="41" l="1"/>
  <c r="N12" i="53" l="1"/>
  <c r="N11" i="53"/>
  <c r="N10" i="53"/>
  <c r="M9" i="53"/>
  <c r="M8" i="53"/>
  <c r="N7" i="53"/>
  <c r="I84" i="38" l="1"/>
  <c r="R85" i="38" s="1"/>
  <c r="H84" i="38"/>
  <c r="Q88" i="38" s="1"/>
  <c r="Q86" i="38" l="1"/>
  <c r="R88" i="38"/>
  <c r="R86" i="38"/>
  <c r="Q85" i="38"/>
  <c r="R87" i="38"/>
  <c r="Q87" i="38"/>
  <c r="D18" i="46" l="1"/>
  <c r="D27" i="46" s="1"/>
  <c r="C18" i="46"/>
  <c r="C27" i="46" s="1"/>
  <c r="D7" i="46"/>
  <c r="D13" i="46" s="1"/>
  <c r="C7" i="46"/>
  <c r="C13" i="46" s="1"/>
  <c r="D37" i="45"/>
  <c r="Q40" i="38"/>
  <c r="Q39" i="38"/>
  <c r="D11" i="38"/>
  <c r="C12" i="46" l="1"/>
  <c r="C25" i="46"/>
  <c r="D25" i="46"/>
  <c r="D12" i="46"/>
  <c r="C26" i="46"/>
  <c r="D26" i="46"/>
  <c r="C37" i="45" l="1"/>
  <c r="E39" i="38" l="1"/>
  <c r="D39" i="38"/>
  <c r="H39" i="38" s="1"/>
  <c r="D40" i="38"/>
  <c r="H40" i="38" s="1"/>
  <c r="C12" i="41"/>
  <c r="C20" i="41"/>
  <c r="C21" i="41"/>
  <c r="C22" i="41"/>
  <c r="C23" i="41"/>
  <c r="C19" i="41"/>
  <c r="C8" i="41"/>
  <c r="C9" i="41"/>
  <c r="C10" i="41"/>
  <c r="C11" i="41"/>
  <c r="C13" i="41"/>
  <c r="C7" i="41"/>
  <c r="B52" i="41" l="1"/>
  <c r="G52" i="41" s="1"/>
  <c r="E21" i="41"/>
  <c r="E22" i="41" l="1"/>
  <c r="E19" i="41"/>
  <c r="E23" i="41"/>
  <c r="E20" i="41"/>
  <c r="G50" i="41"/>
  <c r="E9" i="41" l="1"/>
  <c r="E11" i="41" l="1"/>
  <c r="E10" i="41"/>
  <c r="E13" i="41"/>
  <c r="E8" i="41"/>
  <c r="E7" i="41"/>
  <c r="I79" i="38"/>
  <c r="I73" i="38"/>
  <c r="I62" i="38"/>
  <c r="I49" i="38"/>
  <c r="I46" i="38"/>
  <c r="Q38" i="38"/>
  <c r="Q37" i="38"/>
  <c r="Q36" i="38"/>
  <c r="H36" i="38"/>
  <c r="D20" i="38"/>
  <c r="C20" i="38"/>
  <c r="C8" i="38"/>
  <c r="D26" i="38" s="1"/>
  <c r="C7" i="38"/>
  <c r="C26" i="38" s="1"/>
  <c r="R48" i="38" l="1"/>
  <c r="R47" i="38"/>
  <c r="R51" i="38"/>
  <c r="R50" i="38"/>
  <c r="R65" i="38"/>
  <c r="R64" i="38"/>
  <c r="R63" i="38"/>
  <c r="R69" i="38"/>
  <c r="R70" i="38"/>
  <c r="R81" i="38"/>
  <c r="R80" i="38"/>
  <c r="R76" i="38"/>
  <c r="R75" i="38"/>
  <c r="R74" i="38"/>
  <c r="C11" i="38"/>
  <c r="E26" i="38" s="1"/>
  <c r="C50" i="33" l="1"/>
  <c r="D50" i="33" s="1"/>
  <c r="D49" i="33"/>
  <c r="D48" i="33"/>
  <c r="D47" i="33"/>
  <c r="C43" i="33"/>
  <c r="D42" i="33"/>
  <c r="D43" i="33" s="1"/>
  <c r="D44" i="33" s="1"/>
  <c r="D34" i="33"/>
  <c r="C31" i="33"/>
  <c r="D30" i="33"/>
  <c r="D29" i="33"/>
  <c r="D28" i="33"/>
  <c r="R24" i="33"/>
  <c r="C24" i="33"/>
  <c r="D24" i="33" s="1"/>
  <c r="D23" i="33"/>
  <c r="C14" i="33"/>
  <c r="D13" i="33"/>
  <c r="D12" i="33"/>
  <c r="D11" i="33"/>
  <c r="R7" i="33"/>
  <c r="C7" i="33"/>
  <c r="D7" i="33" s="1"/>
  <c r="D8" i="33" s="1"/>
  <c r="D6" i="33"/>
  <c r="C51" i="33" l="1"/>
  <c r="C52" i="33" s="1"/>
  <c r="D52" i="33" s="1"/>
  <c r="C15" i="33"/>
  <c r="C16" i="33" s="1"/>
  <c r="D16" i="33" s="1"/>
  <c r="C32" i="33"/>
  <c r="C33" i="33" s="1"/>
  <c r="D25" i="33"/>
  <c r="D31" i="33"/>
  <c r="D32" i="33" s="1"/>
  <c r="D33" i="33" s="1"/>
  <c r="D14" i="33"/>
  <c r="D51" i="33" l="1"/>
  <c r="D15" i="33"/>
  <c r="E30" i="38"/>
  <c r="N30" i="38"/>
  <c r="N29" i="38"/>
  <c r="E29" i="38"/>
  <c r="N26" i="38"/>
  <c r="R59" i="38"/>
  <c r="N28" i="38"/>
  <c r="I57" i="38"/>
  <c r="R58" i="38"/>
  <c r="R55" i="38"/>
  <c r="N27" i="38"/>
  <c r="I54" i="38"/>
  <c r="R56" i="38"/>
</calcChain>
</file>

<file path=xl/sharedStrings.xml><?xml version="1.0" encoding="utf-8"?>
<sst xmlns="http://schemas.openxmlformats.org/spreadsheetml/2006/main" count="1645" uniqueCount="878">
  <si>
    <t xml:space="preserve">RHI MAGNESITA SUSTAINABILITY DATA PACK </t>
  </si>
  <si>
    <t>Performance Metrics</t>
  </si>
  <si>
    <t>Energy</t>
  </si>
  <si>
    <t>Recycling</t>
  </si>
  <si>
    <t>Water</t>
  </si>
  <si>
    <t>Biodiversity</t>
  </si>
  <si>
    <t>PEOPLE &amp; COMMUNITIES</t>
  </si>
  <si>
    <t>Health &amp; Safety</t>
  </si>
  <si>
    <t xml:space="preserve">Communities </t>
  </si>
  <si>
    <t>ETHICS AND GOVERNANCE</t>
  </si>
  <si>
    <t>Corporate Governance</t>
  </si>
  <si>
    <t>Code of Conduct</t>
  </si>
  <si>
    <t>Supplier Code of Conduct</t>
  </si>
  <si>
    <t>Modern Slavery Act Statement</t>
  </si>
  <si>
    <t xml:space="preserve">ISO Certifications </t>
  </si>
  <si>
    <t>STANDARDS &amp; REPORTING</t>
  </si>
  <si>
    <t>ESG Ratings</t>
  </si>
  <si>
    <t>SDGs</t>
  </si>
  <si>
    <t>EU Taxonomy</t>
  </si>
  <si>
    <t xml:space="preserve"> RHI Magnesita Sustainability Data Pack</t>
  </si>
  <si>
    <t xml:space="preserve">TARGETS BY 2025 vs 2018 BASELINE YEAR </t>
  </si>
  <si>
    <t>Absolute energy consumption (GWh)</t>
  </si>
  <si>
    <t>Use of secondary raw materials</t>
  </si>
  <si>
    <t>Diversity</t>
  </si>
  <si>
    <t>Increase women on our Board and in senior leadership to 33%</t>
  </si>
  <si>
    <t>Board</t>
  </si>
  <si>
    <t>EMT and direct reports</t>
  </si>
  <si>
    <t>per 200,000 hours worked</t>
  </si>
  <si>
    <t>NOx and SOx emissions</t>
  </si>
  <si>
    <t>1. Performance against targets</t>
  </si>
  <si>
    <t>MATERIAL ISSUE</t>
  </si>
  <si>
    <t>CO2 Emissions</t>
  </si>
  <si>
    <t>Absolute (tCO2)</t>
  </si>
  <si>
    <t>Relative (tCO2/t)</t>
  </si>
  <si>
    <t>Relative (MWh / t)</t>
  </si>
  <si>
    <t>Saftey</t>
  </si>
  <si>
    <t>China – target achieved 2021</t>
  </si>
  <si>
    <t>Europe– target 2027</t>
  </si>
  <si>
    <t>South America – target 2027</t>
  </si>
  <si>
    <t>North America – target 2025</t>
  </si>
  <si>
    <t xml:space="preserve">CO2 </t>
  </si>
  <si>
    <t>Absolute emissions (thousand tonnes of CO2)</t>
  </si>
  <si>
    <t>Scope 1</t>
  </si>
  <si>
    <t>of which geogenic emissions</t>
  </si>
  <si>
    <t>of which fuel-based emissions</t>
  </si>
  <si>
    <t>of which other emissions</t>
  </si>
  <si>
    <t>Scope 2</t>
  </si>
  <si>
    <r>
      <rPr>
        <b/>
        <sz val="11"/>
        <color theme="1"/>
        <rFont val="Calibri"/>
        <family val="2"/>
        <scheme val="minor"/>
      </rPr>
      <t xml:space="preserve">Scope 3 </t>
    </r>
    <r>
      <rPr>
        <sz val="11"/>
        <color theme="1"/>
        <rFont val="Calibri"/>
        <family val="2"/>
        <scheme val="minor"/>
      </rPr>
      <t>(raw materials)</t>
    </r>
  </si>
  <si>
    <t>Total</t>
  </si>
  <si>
    <t>Change vs 2018
(base year)</t>
  </si>
  <si>
    <r>
      <rPr>
        <b/>
        <sz val="11"/>
        <color theme="1"/>
        <rFont val="Calibri"/>
        <family val="2"/>
        <scheme val="minor"/>
      </rPr>
      <t xml:space="preserve">Relative emissions </t>
    </r>
    <r>
      <rPr>
        <sz val="11"/>
        <color theme="1"/>
        <rFont val="Calibri"/>
        <family val="2"/>
        <scheme val="minor"/>
      </rPr>
      <t>(tCO2/t product)</t>
    </r>
  </si>
  <si>
    <t>1,89</t>
  </si>
  <si>
    <t>1,85</t>
  </si>
  <si>
    <t>1,96</t>
  </si>
  <si>
    <t>1,82</t>
  </si>
  <si>
    <t>CO2 Emissions Breakdown 2021 by Mass Flow Subject</t>
  </si>
  <si>
    <t>Scope 3 Global (Raw Material)</t>
  </si>
  <si>
    <t>Raw Material</t>
  </si>
  <si>
    <t>Natural Gas</t>
  </si>
  <si>
    <t>Fuel Oil Heavy</t>
  </si>
  <si>
    <t>Others</t>
  </si>
  <si>
    <t>Coal/Coke</t>
  </si>
  <si>
    <t xml:space="preserve">Electricity </t>
  </si>
  <si>
    <t>Diesel/Gasoline/Propan</t>
  </si>
  <si>
    <t>Fuel Oil Light</t>
  </si>
  <si>
    <t>Charcoal</t>
  </si>
  <si>
    <t>Additives</t>
  </si>
  <si>
    <t>LPG</t>
  </si>
  <si>
    <t>Ad4</t>
  </si>
  <si>
    <t>Our Energy  Use</t>
  </si>
  <si>
    <t>Sum of natural gas in [kWh]</t>
  </si>
  <si>
    <t>Sum of electricity in [kWh]</t>
  </si>
  <si>
    <t>Sum of fuel oil light/heavy oil in [kWh]</t>
  </si>
  <si>
    <t>Sum of diesel/petrol in [kWh]</t>
  </si>
  <si>
    <t>Sum of liquid gas (LPG) in [kWh]</t>
  </si>
  <si>
    <t>Sum of hard coal coke &amp; petrol coke in [kWh]</t>
  </si>
  <si>
    <t>Sum total energy [kWh]</t>
  </si>
  <si>
    <t xml:space="preserve">Our energy use by source </t>
  </si>
  <si>
    <t>Natural gas</t>
  </si>
  <si>
    <t>Electricity</t>
  </si>
  <si>
    <t>Fuel oil</t>
  </si>
  <si>
    <t>Diesel</t>
  </si>
  <si>
    <t>Coal and coke</t>
  </si>
  <si>
    <t xml:space="preserve">Use of Secondary raw materials </t>
  </si>
  <si>
    <t>Recycling quantity (t absolute)</t>
  </si>
  <si>
    <t>Absolute CO2-Saving</t>
  </si>
  <si>
    <t xml:space="preserve">Waste </t>
  </si>
  <si>
    <t>Waste total yp + 1 x (onetimer) (haz. + n.haz.)</t>
  </si>
  <si>
    <t>Sum of hazardous waste out [t] yp + 1 x (onetimer)</t>
  </si>
  <si>
    <t>Sum of non hazardous waste out [t] yp + 1 x (onetimer)</t>
  </si>
  <si>
    <t>Sum total waste</t>
  </si>
  <si>
    <t>Note: data collected absed on local regulations</t>
  </si>
  <si>
    <t>Total Water Consumption (million m3)</t>
  </si>
  <si>
    <t>of which water consumption in scarce areas (million m3)</t>
  </si>
  <si>
    <t xml:space="preserve">Environment </t>
  </si>
  <si>
    <t>Forest</t>
  </si>
  <si>
    <t>Summe von Area of forest [ha]</t>
  </si>
  <si>
    <t>-</t>
  </si>
  <si>
    <t>Summe von Number of trees planted [pieces]</t>
  </si>
  <si>
    <t>Summe von Forestation and Reforestation area since ever 
(also forest from natural sucession) [ha]</t>
  </si>
  <si>
    <t>Health and Safety</t>
  </si>
  <si>
    <t>LTIF (Lost time injury frequency per 2000,000 hours worked)</t>
  </si>
  <si>
    <t>TRI - Total Recordable Injuries</t>
  </si>
  <si>
    <t>Women in Leadership</t>
  </si>
  <si>
    <t>EMT</t>
  </si>
  <si>
    <t>EMT + direct reports</t>
  </si>
  <si>
    <t>EMT + EMT Direct Reports</t>
  </si>
  <si>
    <t xml:space="preserve">Spend 2020 By Focus </t>
  </si>
  <si>
    <t>Focus</t>
  </si>
  <si>
    <t>€</t>
  </si>
  <si>
    <t>Emergency Relief</t>
  </si>
  <si>
    <t>COVID Relief</t>
  </si>
  <si>
    <t xml:space="preserve">Education </t>
  </si>
  <si>
    <t xml:space="preserve">Youth development </t>
  </si>
  <si>
    <t>Health &amp; wellbeing</t>
  </si>
  <si>
    <t>Social welfare</t>
  </si>
  <si>
    <t>Arts/culture</t>
  </si>
  <si>
    <t>Economic development</t>
  </si>
  <si>
    <t>Other</t>
  </si>
  <si>
    <t xml:space="preserve">Spend 2020 By Region </t>
  </si>
  <si>
    <t>Country</t>
  </si>
  <si>
    <t>Spending €</t>
  </si>
  <si>
    <t>Region</t>
  </si>
  <si>
    <t>Brazil</t>
  </si>
  <si>
    <t>LATAM</t>
  </si>
  <si>
    <t>India</t>
  </si>
  <si>
    <t>Austria</t>
  </si>
  <si>
    <t>Europe</t>
  </si>
  <si>
    <t>China</t>
  </si>
  <si>
    <t xml:space="preserve">China </t>
  </si>
  <si>
    <t>United States</t>
  </si>
  <si>
    <t>North America</t>
  </si>
  <si>
    <t>Germany</t>
  </si>
  <si>
    <t>Mexico</t>
  </si>
  <si>
    <t>Canada</t>
  </si>
  <si>
    <t>United Kingdom</t>
  </si>
  <si>
    <t xml:space="preserve">Worker Representation </t>
  </si>
  <si>
    <t>Number of board members who are employee representative</t>
  </si>
  <si>
    <t xml:space="preserve">Percentage of employees belonging to unions or covered by works councils or collective bargaining </t>
  </si>
  <si>
    <t>Baseline year: 2018</t>
  </si>
  <si>
    <t>Energy Consumption</t>
  </si>
  <si>
    <t>Energy use by source</t>
  </si>
  <si>
    <t>Renewable sources</t>
  </si>
  <si>
    <t>Non-renewable sources</t>
  </si>
  <si>
    <t>Use of Secondary raw materials (%)</t>
  </si>
  <si>
    <t xml:space="preserve">Notes: </t>
  </si>
  <si>
    <t>Diversity of governance bodies and employees</t>
  </si>
  <si>
    <t>Male</t>
  </si>
  <si>
    <t>7 (78%)</t>
  </si>
  <si>
    <t>5 (71%)</t>
  </si>
  <si>
    <t>Female</t>
  </si>
  <si>
    <t>2 (22%)</t>
  </si>
  <si>
    <t>2 (29%)</t>
  </si>
  <si>
    <t>Under 30 years old</t>
  </si>
  <si>
    <t>Over 50 years old</t>
  </si>
  <si>
    <t>EMT Direct reports</t>
  </si>
  <si>
    <t>Target 2025: Increase women on our Board and in senior leadership to 33%</t>
  </si>
  <si>
    <t>LTIF (Lost time injury frequency per 200,000 hours worked)</t>
  </si>
  <si>
    <t>Water Consumption (%)</t>
  </si>
  <si>
    <t>Water consumption in non-scarce areas (%)</t>
  </si>
  <si>
    <t>Water consumption in water scarce areas (%)</t>
  </si>
  <si>
    <t xml:space="preserve">* - RHI Magnesita sites in regions at risk of water scarcity follow all applicable regulations including obligations to monitor water withdrawal and capacity limitations.                    </t>
  </si>
  <si>
    <t>Water Withdrawl per source</t>
  </si>
  <si>
    <t>Groundwater (m3)</t>
  </si>
  <si>
    <t>Drinking water (m3)</t>
  </si>
  <si>
    <t>TOTAL</t>
  </si>
  <si>
    <t>Community Investment Approvals by Focus, %</t>
  </si>
  <si>
    <t>Spend by Region, %</t>
  </si>
  <si>
    <t>South America</t>
  </si>
  <si>
    <t>Integrated Management System | RHI Magnesita</t>
  </si>
  <si>
    <t>Turnover</t>
  </si>
  <si>
    <t>Substantial contribution criteria</t>
  </si>
  <si>
    <t>Economic activities</t>
  </si>
  <si>
    <t>Code(s)</t>
  </si>
  <si>
    <t>Absolute turnover</t>
  </si>
  <si>
    <t>Proportion of turnover</t>
  </si>
  <si>
    <t>Climate change mitigation</t>
  </si>
  <si>
    <t>Climate change adaptation</t>
  </si>
  <si>
    <t>Water and maritime resources</t>
  </si>
  <si>
    <t>Circular Economy</t>
  </si>
  <si>
    <t>Pollution</t>
  </si>
  <si>
    <t>Biodiversity and ecosystems</t>
  </si>
  <si>
    <t>Circular economy</t>
  </si>
  <si>
    <t>Minimum safeguards</t>
  </si>
  <si>
    <t>Category (enabling activity)</t>
  </si>
  <si>
    <t>Category (transitional activity)</t>
  </si>
  <si>
    <t>A. Taxonomy-eligible activities</t>
  </si>
  <si>
    <t>A.1 Environmentally sustainable activities (Taxonomy-aligned)</t>
  </si>
  <si>
    <t>Manufacture of other low carbon technologies</t>
  </si>
  <si>
    <t>Y</t>
  </si>
  <si>
    <t>E</t>
  </si>
  <si>
    <t>Material recovery from non-hazardous waste</t>
  </si>
  <si>
    <t>Turnover of environmentally sustainable activities (Taxonomy-aligned)</t>
  </si>
  <si>
    <t>A.2 Taxonomy-Eligible but not environmentally sustainable activities (not Taxonomy-aligned activities)</t>
  </si>
  <si>
    <t>Turnover of Taxonomy-eligible but not environmentally sustainable activities (not Taxonomy-aligned activities) (A.2)</t>
  </si>
  <si>
    <t>Total A.1 + A.2</t>
  </si>
  <si>
    <t>B. Taxonomy non-eligible activities</t>
  </si>
  <si>
    <t>Total A+B</t>
  </si>
  <si>
    <t>Opex</t>
  </si>
  <si>
    <t>Absolute Opex</t>
  </si>
  <si>
    <t>Proportion of Opex</t>
  </si>
  <si>
    <t>Opex of environmentally sustainable activities (Taxonomy-aligned)</t>
  </si>
  <si>
    <t>Opex of Taxonomy-eligible but not environmentally sustainable activities (not Taxonomy-aligned activities) (A.2)</t>
  </si>
  <si>
    <t>Capex</t>
  </si>
  <si>
    <t>Absolute Capex</t>
  </si>
  <si>
    <t>Proportion of Capex</t>
  </si>
  <si>
    <t>Capex of environmentally sustainable activities (Taxonomy-aligned)</t>
  </si>
  <si>
    <t>Capex of Taxonomy-eligible but not environmentally sustainable activities (not Taxonomy-aligned activities) (A.2)</t>
  </si>
  <si>
    <t>Number of board members who are employee representatives</t>
  </si>
  <si>
    <t>SDGs relevant to the business</t>
  </si>
  <si>
    <t xml:space="preserve">Indicators to measure SDG performance </t>
  </si>
  <si>
    <t>Target</t>
  </si>
  <si>
    <t>Potential Impact</t>
  </si>
  <si>
    <t>SDG 3 – Good health and wellbeing</t>
  </si>
  <si>
    <t xml:space="preserve">Lost Time Injury Frequency (LTIF)                 </t>
  </si>
  <si>
    <t>Negative: Operations potentially expose employees to health and safety risk.</t>
  </si>
  <si>
    <t>SDG 4 – Quality Education</t>
  </si>
  <si>
    <t>see SDG 11</t>
  </si>
  <si>
    <t>Positive: Supporting education in our communities helps to improve children’s quality of life and future prospects.</t>
  </si>
  <si>
    <t>SDG 5 – Gender Equality</t>
  </si>
  <si>
    <t>% of women in senior leadership and on our Board</t>
  </si>
  <si>
    <t>Positive: More women in our leadership and a pipeline of future female leaders will contribute to greater gender equality in our business and beyond.</t>
  </si>
  <si>
    <t>SDG 8 – Decent work and economic growth</t>
  </si>
  <si>
    <t xml:space="preserve">Youth development through community relations strategy (see SDG 11)
Health &amp; Safety KPI (see SDG 3)
Freedom of association and collective bargaining
</t>
  </si>
  <si>
    <t>SDG 9 – Industry Innovation and Infrastructure</t>
  </si>
  <si>
    <t>Share of annual sales invested in R&amp;D and Technical Marketing</t>
  </si>
  <si>
    <t>Invest 2% of annual sales in R&amp;D and Technical Marketing</t>
  </si>
  <si>
    <t>SDG 11 - Sustainable cities and communities</t>
  </si>
  <si>
    <t>Community Relations Pillars (Youth development, Education and Environment)</t>
  </si>
  <si>
    <t>Positive: Several initiatives are in place in the areas of Youth Development, Education and Environment in the communities where the group operates</t>
  </si>
  <si>
    <t>SDG 12 – Responsible Consumption and Production</t>
  </si>
  <si>
    <t>% Recycled content</t>
  </si>
  <si>
    <t>Positive: Increasing the circularity of our business will help reduce both our use of primary raw materials and our CO2 emissions.</t>
  </si>
  <si>
    <t>SDG 13 – Climate Action</t>
  </si>
  <si>
    <t xml:space="preserve">Tonnes of CO2 per tonne of production </t>
  </si>
  <si>
    <t>SDG 15 – Life on Land</t>
  </si>
  <si>
    <t>Reduction in air emissions</t>
  </si>
  <si>
    <t>Positive: Reduce negative effects of air emissions to the environment and the local community.</t>
  </si>
  <si>
    <t>SDG 17 Partnerships for the goals</t>
  </si>
  <si>
    <t>seeking to be preferable partner on low carbon economy
Community Relations Pillars (Youth development, Education and Environment)</t>
  </si>
  <si>
    <t>Positive: Joint efforts to tackle climate change and address communities aspirations</t>
  </si>
  <si>
    <t xml:space="preserve">Rating Agency </t>
  </si>
  <si>
    <t>CDP</t>
  </si>
  <si>
    <t>C</t>
  </si>
  <si>
    <t>B</t>
  </si>
  <si>
    <t>A-</t>
  </si>
  <si>
    <t>EcoVadis</t>
  </si>
  <si>
    <t>Silver</t>
  </si>
  <si>
    <t>Gold</t>
  </si>
  <si>
    <t>MSCI</t>
  </si>
  <si>
    <t>AA</t>
  </si>
  <si>
    <t xml:space="preserve">Sustainalytics </t>
  </si>
  <si>
    <t>Medium</t>
  </si>
  <si>
    <t>ISS ESG</t>
  </si>
  <si>
    <t>Prime C+</t>
  </si>
  <si>
    <t xml:space="preserve">Figures of CO2 savings revised considering the External Recycling (class 30) emissions factor revision, based on Mireco’s materials data. Then, recently the CO2 emission factor for the external recycling was updated from 0,00 to 0,05 tons of CO2 emission. </t>
  </si>
  <si>
    <t>2025 TARGET</t>
  </si>
  <si>
    <t>Increase use of secondary raw materials to 15%</t>
  </si>
  <si>
    <t>NA</t>
  </si>
  <si>
    <t>Other sources (m3)</t>
  </si>
  <si>
    <t>Several projects and pilots are ongoing to evaluate the use of new and forthcoming technologies
83m Euros for R&amp;D and Technical Marketing</t>
  </si>
  <si>
    <t>Use of SRM increased to 12,6%, a new 2025 target of 15% set</t>
  </si>
  <si>
    <t>4 (66%)</t>
  </si>
  <si>
    <t>2 (33%)</t>
  </si>
  <si>
    <t>Permanent</t>
  </si>
  <si>
    <t>Temporary</t>
  </si>
  <si>
    <t xml:space="preserve">Number of employees by employment contract and gender </t>
  </si>
  <si>
    <t>Share employees by employment contract and gender</t>
  </si>
  <si>
    <t xml:space="preserve">Number of employees by employment type and gender </t>
  </si>
  <si>
    <t>Share employees by employment type and gender</t>
  </si>
  <si>
    <t>Full-time</t>
  </si>
  <si>
    <t>Part-time</t>
  </si>
  <si>
    <t>Between 30-50 years old</t>
  </si>
  <si>
    <t>Number of new employee hires by age (excluding seasonal staff)</t>
  </si>
  <si>
    <t>Share of new employee hires by age against  headcount</t>
  </si>
  <si>
    <t>Number of new employee hires by gender (excluding seasonal staff)</t>
  </si>
  <si>
    <t>Share new employee hires by gender against  headcount</t>
  </si>
  <si>
    <t>Number of employee turnover by age (excluding seasonal staff)</t>
  </si>
  <si>
    <t>Share of employee turnover by age against  headcount</t>
  </si>
  <si>
    <t>Number of employee turnover by gender (excluding seasonal staff)</t>
  </si>
  <si>
    <t>Share employee turnover by gender against  headcount</t>
  </si>
  <si>
    <t>Number of employee that took parental leave by gender</t>
  </si>
  <si>
    <t>Share of employee that took parental leave by gender</t>
  </si>
  <si>
    <t>Number of employee that returned to work after parental leave endet by gender</t>
  </si>
  <si>
    <t>Number of employee that returned to work after parental leave endet and were still employed 12m after their return</t>
  </si>
  <si>
    <t>Share of employee that returned to work after parental leave endet and were still employed 12m after their return</t>
  </si>
  <si>
    <t>Education and Youth Development</t>
  </si>
  <si>
    <t>Our integrated management system covers environment (ISO 14001), occupational health and safety (ISO45001), quality (ISO 9001) and energy (ISO 50001).
To ensure our environmental data is robust, in 2019 we commissioned an independent third-party assessment of our data collection and developed an environmental roadmap based on findings.</t>
  </si>
  <si>
    <t>DNSH criteria
('Do Not Significantly Harm')</t>
  </si>
  <si>
    <t>Taxonomy-aligned proportion of turnover year 2022</t>
  </si>
  <si>
    <t>CCM 5.9</t>
  </si>
  <si>
    <t>EL</t>
  </si>
  <si>
    <t>N/EL</t>
  </si>
  <si>
    <t>Of which enabling</t>
  </si>
  <si>
    <t>Of which transitional</t>
  </si>
  <si>
    <t>CCM 3.6</t>
  </si>
  <si>
    <t>Sorting and material recovery of non-hazardous waste</t>
  </si>
  <si>
    <t>CE 2.7</t>
  </si>
  <si>
    <t>Conservation, including restoration, of habitats , ecosystems and species</t>
  </si>
  <si>
    <t>BIO 1.1</t>
  </si>
  <si>
    <t>DNSH criteria</t>
  </si>
  <si>
    <t>Taxonomy-aligned proportion of Opex year 2022</t>
  </si>
  <si>
    <t>Taxonomy-aligned proportion of Capex year 2022</t>
  </si>
  <si>
    <t>Policy Library</t>
  </si>
  <si>
    <t>2024 HY</t>
  </si>
  <si>
    <t>2024HY</t>
  </si>
  <si>
    <t>Percentage of own employees covered by collective bargaining agreements are within coverage rate by country with significant employment (in the EEA)</t>
  </si>
  <si>
    <t>Percentage of own employees covered by collective bargaining agreements (outside EEA) by region</t>
  </si>
  <si>
    <t>HY 2024</t>
  </si>
  <si>
    <t>Not reported</t>
  </si>
  <si>
    <t>Total Employees</t>
  </si>
  <si>
    <t>China and East Asia</t>
  </si>
  <si>
    <t>NAM</t>
  </si>
  <si>
    <t>SAM</t>
  </si>
  <si>
    <t xml:space="preserve">Europe, CIS, Turkey </t>
  </si>
  <si>
    <t>Number of employees</t>
  </si>
  <si>
    <t>Non-guarantee hours employees</t>
  </si>
  <si>
    <t>Social dialogue</t>
  </si>
  <si>
    <t>OWN WORKFORCE</t>
  </si>
  <si>
    <t>S1 - 6 Characteristics of  RHIM's employees</t>
  </si>
  <si>
    <t>S1-8 – Collective bargaining and social dialogue</t>
  </si>
  <si>
    <t>S1-13 – Training and skills development metrics</t>
  </si>
  <si>
    <t>S1-14 – Health and safety metrics</t>
  </si>
  <si>
    <t>S1-15 – Work-life balance metrics</t>
  </si>
  <si>
    <t>S1-16 – Remuneration metrics (pay gap and total remuneration)</t>
  </si>
  <si>
    <t>1y phase in - for 2024 will not be reported</t>
  </si>
  <si>
    <t>Training avg hours per employee broken down by gender</t>
  </si>
  <si>
    <t>Percentage of employees that participated in regular performance and career development reviews broken down by gender</t>
  </si>
  <si>
    <t>Percentage of employees entitled to take family-related leave broken down by gender</t>
  </si>
  <si>
    <t>Percentage of entitled employees that took family-related leave, and a breakdown by gender</t>
  </si>
  <si>
    <t>HY2024</t>
  </si>
  <si>
    <t xml:space="preserve">percentage of people in its own workforce who are covered by  health and safety management system based on legal requirements and/or recognised standards or guidelines;
</t>
  </si>
  <si>
    <t>number of fatalities as a result of work-related injuries and work-related ill health ;</t>
  </si>
  <si>
    <t xml:space="preserve">number of cases of recordable work-related ill health , subject to legal restrictions on collection of data; and
</t>
  </si>
  <si>
    <t xml:space="preserve">number of days lost to work-related injuries and fatalities from work-related accidents, work-related ill health and fatalities from ill health </t>
  </si>
  <si>
    <t>number and rate of recordable work-related accidents;</t>
  </si>
  <si>
    <t xml:space="preserve">gender pay gap, defined as difference of average pay levels between female and male employees, expressed as percentage of average pay level of male employees </t>
  </si>
  <si>
    <t xml:space="preserve">annual total remuneration ratio of highest paid individual to median annual total remuneration for all employees (excluding highest-paid individual) </t>
  </si>
  <si>
    <t xml:space="preserve">Target of 33% of women on our Board met. </t>
  </si>
  <si>
    <t>Indicators are collected on a yearly basis</t>
  </si>
  <si>
    <t>Note:</t>
  </si>
  <si>
    <t>Percentage of people in its own workforce who are covered by health and safety management system based on legal requirements and (or) recognised standards or guidelines</t>
  </si>
  <si>
    <t>Number of fatalities in own workforce as result of work-related injuries and work-related ill health</t>
  </si>
  <si>
    <t>Number of fatalities as result of work-related injuries and work-related ill health of other workers working on undertaking's sites</t>
  </si>
  <si>
    <t>Number of recordable work-related accidents for own workforce</t>
  </si>
  <si>
    <t>Rate of recordable work-related accidents for own workforce</t>
  </si>
  <si>
    <t>n.a.</t>
  </si>
  <si>
    <t>S1-14 – Health and safety metrics - Own Workforce</t>
  </si>
  <si>
    <t>China &amp; East Asia</t>
  </si>
  <si>
    <t>Europe, CIS &amp; Türkiye</t>
  </si>
  <si>
    <t>India, West Asia &amp; Africa</t>
  </si>
  <si>
    <t>Blue Collar</t>
  </si>
  <si>
    <t>31,0% in favor of Male</t>
  </si>
  <si>
    <t>White Collar</t>
  </si>
  <si>
    <t>0,6% in favor of Female</t>
  </si>
  <si>
    <t>1:80</t>
  </si>
  <si>
    <t>Follow the link below to get our ISO Certificates.</t>
  </si>
  <si>
    <t>Retrospective</t>
  </si>
  <si>
    <t>Milestones and target years</t>
  </si>
  <si>
    <t>Base year (2018)</t>
  </si>
  <si>
    <t>2024 progress against base year (t CO2/%)</t>
  </si>
  <si>
    <t>2025 (absolute emisson target)</t>
  </si>
  <si>
    <t>Percentage (absolute/relative)</t>
  </si>
  <si>
    <t>Annual % target/Base year</t>
  </si>
  <si>
    <t>Scope 1 GHG emissions</t>
  </si>
  <si>
    <t>Shipped volume (t)</t>
  </si>
  <si>
    <t>Scope 2 GHG emissions</t>
  </si>
  <si>
    <t>Total GHG emissions</t>
  </si>
  <si>
    <t>Base year (2024)</t>
  </si>
  <si>
    <t>Revenue (EUR)</t>
  </si>
  <si>
    <t>Fuel emissions (t CO2)</t>
  </si>
  <si>
    <t>Process emissions (t CO2)</t>
  </si>
  <si>
    <t>ETS covered emissions (t CO2)</t>
  </si>
  <si>
    <t>Not ETS covered emissions (t CO2)</t>
  </si>
  <si>
    <t>Indirect emissions from biogenic fuels (t CO2eq)</t>
  </si>
  <si>
    <t>MWh</t>
  </si>
  <si>
    <t>%</t>
  </si>
  <si>
    <t>Unbundled attribute claims</t>
  </si>
  <si>
    <t>t CO2 Scope 3</t>
  </si>
  <si>
    <t>Share of emissions based on supplier data</t>
  </si>
  <si>
    <t>Upstream transportation and distribution</t>
  </si>
  <si>
    <t>Downstream transportation and distribution</t>
  </si>
  <si>
    <t>Employee commuting</t>
  </si>
  <si>
    <t>Purchased goods and services</t>
  </si>
  <si>
    <t>thereof purchased raw materials</t>
  </si>
  <si>
    <t>Capital goods</t>
  </si>
  <si>
    <t>Fuel-and-energy-related activities</t>
  </si>
  <si>
    <t>Waste generated in operations</t>
  </si>
  <si>
    <t>Business travel</t>
  </si>
  <si>
    <t>Use of sold products</t>
  </si>
  <si>
    <t>End of life treatment</t>
  </si>
  <si>
    <t>Investment</t>
  </si>
  <si>
    <t>Current and future financial resources allocated to action plan (Opex)</t>
  </si>
  <si>
    <t>R&amp;D</t>
  </si>
  <si>
    <t>HISTORICAL DATA</t>
  </si>
  <si>
    <t>Greenhouse gas emissions methodology statement</t>
  </si>
  <si>
    <t>RHI Magnesita reports all relevant direct and indirect emissions. Repored GHG emissions considers carbon dioxide, Hydrofluorocarbons, methane, nitrous oxide and sulphur hexafluoride.</t>
  </si>
  <si>
    <t>RHI Magnesita follows the operational control approach for consolidating data and accounts for GHG emissions or removals from operations over which it has full year operational control in the respective reporting year. Facilities partially owned without operational control are reported under Scope 3 emissions (Investments). Facilities acquired or built by RHI Magnesita are taken into account at latest in their first full operative calendar year, if possible earlier.
Emissions from offices which are not part of operational sites and emissions from company cars used offsite are not included.
For Scope 1 emissions a significance threshold of 1% of the total direct plant CO2 emissions (Scope 1) or 1,000 t CO2 per year is applied on plant level.
Most relevant Scope 1 GHG sources are 1) fuel-based emissions at our production facilities from firing various types of kilns in the raw material production and finished goods production and 2) geogenic process emissions from the raw material (MgCO3 is calcined to MgO and CO2). Other minor sources of GHG are organic additives in RHI Magnesita’s finished goods production which oxidize to CO2 in high temperature kilns  and emissions from explosives as well as emissions from mobile equipment.
Potentially existing sinks are forests owned by the company but are at the moment not considered.
The base year is adapted in case of changes in the calculation method; changes in production footprint (e.g. plant divestment or mergers and acquisitions) but also in case of an error or a number of cumulative errors that are collectively substantial. Start of a new operation or expansion of an existing operation as well as closure of an operation or part of an operation do not lead to an update of the base year.</t>
  </si>
  <si>
    <t>RHI Magnesita follows a dual reporting approach for Scope 2 emissions reporting both market-based and location-based emissions. 
Market-based emissions reporting reflects the CO2-intensity of purchased electricity as provided by the supplier and includes also unbundled green electricity certificates. If the supplier does not provide a supplier-specific market-based emission factor, the company aims at using resdiual electricity emission factors. If neither supplier-specific emission factors nor residual electricity emission factors are available, location based emission factors are used as a fallback.
Locaction-based emissions reporting reflects the average CO2-intensity of electricity provided in a respective grid.</t>
  </si>
  <si>
    <t>Scope 3 GHG emissions</t>
  </si>
  <si>
    <t>RHI Magnesita reports indiret upstream and downstream emissions. Various approaches are used to calculate indirect emissions. 
The reporting excludes the following indirect emissions:
• Emissions from offices which are not part of operational sites and emissions from company cars used offsite. 
• Other purchased goods than purchased raw materials, trading goods, packaging and those used in capital goods (e.g. auxiliary materials).
• Emissions of customers other than those directly from use of RHI Magnesita’s products.
• Processing of sold products
• Downstream/upstream leased assets</t>
  </si>
  <si>
    <t>Disclosure of reporting boundaries considered and calculation methods for estimating Scope 3 GHG emissions</t>
  </si>
  <si>
    <t>E1-6 51 AR46h</t>
  </si>
  <si>
    <t>Reporting boundaries</t>
  </si>
  <si>
    <t xml:space="preserve">RHI Magnesita follows the operational control approach for consolidating data and accounts for GHG emissions or removals from operations over which it has full year operational control in the respective reporting year. </t>
  </si>
  <si>
    <t>Significant Scope 3 categories for RHI Magnesita exceeding 5% of the company's Scope 1 emissions are the following:</t>
  </si>
  <si>
    <t>Scope 3 category:</t>
  </si>
  <si>
    <t>Calculation methods:</t>
  </si>
  <si>
    <t>The indirect emissions from purchased goods and services consists of three main groups: purchased raw materials, goods for resale and packaging. Indirect emissions of these groups are quantified by applying emission factors to the volumes of purchased goods. For purchased raw materials emission factors are applied per raw material class. RHI Magnesita actively engages with suppliers to use emission factors provided by suppliers. For resale goods and estimated emission factors are applied due to a lack of supplier data. For packaging materials literature values are applied for calculating indirect GHG emissions.</t>
  </si>
  <si>
    <t>Downstream transportation</t>
  </si>
  <si>
    <t>For all transportation in the corporate ERP system all transport and distribution flows from origin to destination are fully covered in the GHG calculation, independent if the actual transport activity was performed under the company's management responsibility or customer or supplier management responsibility. Transport distances are are sourced from publicly available routing platforms. Literature-based CO2 emission factors per ton-kilometre are used to calculate transport-related GHG emissions. Transportation not covered by the corporate ERP system are extrapolated according to shipped volumes</t>
  </si>
  <si>
    <t>Fuel and energy related activities</t>
  </si>
  <si>
    <t>Emissions from fuel and energy related activities are calculated based on fuel-specific emission factors.</t>
  </si>
  <si>
    <t>Emissions from the use of sold products origin from two different sources: 1) emissions from organic additives in the refractory product due to the high temperature during the use phase; 2) emissions from the heating up of refractory products at the customer. Emissions from additives in refractories are calculated based on average organic content of certain refractory types and estimated oxidation rates. Emissions from heating up of refractories at the customer are estimated based on representative energy consumption data.</t>
  </si>
  <si>
    <t>Upstream transportation</t>
  </si>
  <si>
    <t>Same as for downstream transportation</t>
  </si>
  <si>
    <t>CO2 KPI methodology</t>
  </si>
  <si>
    <t>MDR-M 75/77/80</t>
  </si>
  <si>
    <t xml:space="preserve">The CO2 KPI is the metric used to measure progress against the company's 15% relative reduction target against a 2018 base year. In line with the greenhouse gas protocol the metric is adjusted to reflect changes in the operational footprint due to mergers and aquisitions as well as divestments. As a result the metric does not show the impact of mergers and acquisitions and divestments on the GHG-intensity of the company. The KPI considers only energy consumed directly by the company. The denominator of the KPI are tons of shipped products excluding resale and sale of raw materials with very low GHG-intensity (raw magnesite and dolomite). The shipped volumes is corrected by inventory changes of finished goods and GHG-intensive raw materials produced by RHI Magnesita. The metric is not externally verified. The target did not undergo any significant change in methodology.
The KPI reflects RHI Magnesita's policy commitment to tackle climate change. The target is not a science-based target and external stakeholders have not been consulted. The target is based on a bottom-up approach with clearly identified CO2 reduction levers. </t>
  </si>
  <si>
    <t>Energy consumption mix</t>
  </si>
  <si>
    <t>Total energy consumption from fossil sources (MWh)</t>
  </si>
  <si>
    <t>Total consumption from nuclear sources (MWh)</t>
  </si>
  <si>
    <t>Total consumption from renewable sources (MWh)</t>
  </si>
  <si>
    <t>thereof biofuels</t>
  </si>
  <si>
    <t>thereof electricity</t>
  </si>
  <si>
    <t>thereof self-generated electricity</t>
  </si>
  <si>
    <t>Thereof consumption from activities in high climate impact sectors:</t>
  </si>
  <si>
    <t>Coal and coal products (MWh)</t>
  </si>
  <si>
    <t>Crude oil and petroleum products (MWh)</t>
  </si>
  <si>
    <t>Natural gas (MWh)</t>
  </si>
  <si>
    <t>Electricity (MWh)</t>
  </si>
  <si>
    <t>Non-renewable energy generation</t>
  </si>
  <si>
    <t>Renewalbe energy generation</t>
  </si>
  <si>
    <t>Total energy consumption (kWh)</t>
  </si>
  <si>
    <t>KWh per EUR revenue</t>
  </si>
  <si>
    <t>Relevant high climate impact sectors: B (mining) C (manufacturing)</t>
  </si>
  <si>
    <t>Electricity fossil (MWh)</t>
  </si>
  <si>
    <t>Energy efficiency target 2018-2025: 5% energy efficiency improvement</t>
  </si>
  <si>
    <t>MDR-M/T</t>
  </si>
  <si>
    <t>%N/N-1</t>
  </si>
  <si>
    <t>Energy consumption (MWh)</t>
  </si>
  <si>
    <t>MWh/t</t>
  </si>
  <si>
    <t>Energy efficiency target: 2025-2030: 1% energy reduction per year</t>
  </si>
  <si>
    <t>Target: 1% reduction per year. Based on actual project based (per site, per business region) – basis kWh</t>
  </si>
  <si>
    <t>Energy KPI methodology 2018-2025</t>
  </si>
  <si>
    <t>(a)</t>
  </si>
  <si>
    <t>disclose the methodologies and significant assumptions behind the metric, including the limitations of the methodologies used;</t>
  </si>
  <si>
    <t>(b)</t>
  </si>
  <si>
    <t>disclose whether the measurement of the metric is validated by an external body other than the assurance provider and, if so, which body;</t>
  </si>
  <si>
    <t>(c)</t>
  </si>
  <si>
    <t>label and define the metric using meaningful, clear and precise names and descriptions;</t>
  </si>
  <si>
    <t>(d)</t>
  </si>
  <si>
    <t>when currency is specified as the unit of measure, use the presentation currency of its financial statements.</t>
  </si>
  <si>
    <t xml:space="preserve">The energy KPI is the metric used to measure progress against the company's 5% relative energy efficiency target against a 2018 base year. In line with the greenhouse gas protocol the metric is adjusted to reflect changes in the operational footprint due to mergers and aquisitions as well as divestments. As a result the metric does not show the impact of mergers and acquisitions and divestments on the GHG-intensity of the company. The denominator of the KPI are tons of shipped products excluding resale and sale of raw materials with very low GHG-intensity (raw magnesite and dolomite). The shipped volumes is corrected by inventory changes of finished goods and GHG-intensive raw materials produced by RHI Magnesita. The metric is not externally verified. The target did not undergo any significant change in methodology.
</t>
  </si>
  <si>
    <t>Energy KPI methodology 2025-2030</t>
  </si>
  <si>
    <t xml:space="preserve">RHI Magnesita aims to increase its energy efficiency by 1% per year until 2030 against a 2024 base year. Basis for measuring progress are executed projects which increase energy efficiency of production sites in line with ISO 50.001. The target is changed compared to the 2018-2025 energy efficiency target in order to improve traceability.  In line with the greenhouse gas protocol the baseyear is adjusted to reflect changes in the operational footprint due to mergers and aquisitions as well as divestments. The metric is not externally verified. </t>
  </si>
  <si>
    <t>CO</t>
  </si>
  <si>
    <t>HFC</t>
  </si>
  <si>
    <t>Hg</t>
  </si>
  <si>
    <t>Air pollutants methodology</t>
  </si>
  <si>
    <t>MDR-A</t>
  </si>
  <si>
    <t>Recultivation Opex (EUR)</t>
  </si>
  <si>
    <t>Recultivation in mining refers to the process of restoring the land that has been disturbed by mining activities to its original state or to a state that is suitable for other uses without causing any environmental hazards. Almost always activities as such are obligate by law and must be performed during or after mining. They include conservation and restoration activities with focus on maintaining or improving the status quo of terrestrial, freshwater and marine habitats, as well as ecosystems and populations related to flora and fauna.</t>
  </si>
  <si>
    <t>Resource inflow</t>
  </si>
  <si>
    <t>MDR-A 69</t>
  </si>
  <si>
    <t>Recycling Capex  in EUR</t>
  </si>
  <si>
    <t xml:space="preserve">Sustainability Reports </t>
  </si>
  <si>
    <t>GHG Emissions</t>
  </si>
  <si>
    <t>GHG emissions methodology</t>
  </si>
  <si>
    <t>Resource use and waste</t>
  </si>
  <si>
    <t>CLIMATE AND ENVIRONMENT</t>
  </si>
  <si>
    <t>SUSTAINABILITY TARGETS</t>
  </si>
  <si>
    <t>Targets 2025</t>
  </si>
  <si>
    <t>Own Workforce</t>
  </si>
  <si>
    <t>BIODIVERSITY HISTORICAL DATA</t>
  </si>
  <si>
    <t>WATER USE</t>
  </si>
  <si>
    <t>BIODIVERSITY</t>
  </si>
  <si>
    <t>ENERGY</t>
  </si>
  <si>
    <t>GREENHOUSE GAS EMISSIONS METHODOLOGY</t>
  </si>
  <si>
    <t>COLLECTIVE BARGAINING AND SOCIAL DIALOGUE</t>
  </si>
  <si>
    <t>HEALTH AND SAFETY</t>
  </si>
  <si>
    <t>COMMUNITIES</t>
  </si>
  <si>
    <t>i</t>
  </si>
  <si>
    <t xml:space="preserve">ISO INTEGRATED MANAGEMENT SYSTEM </t>
  </si>
  <si>
    <t>ESG RATINGS</t>
  </si>
  <si>
    <t>Target 2025: Maintain LTIF at &lt;0.3 (goal: Zero harm - No injuries)</t>
  </si>
  <si>
    <t>Gender</t>
  </si>
  <si>
    <t>India, West Asia and Africa</t>
  </si>
  <si>
    <t>Grand Total</t>
  </si>
  <si>
    <t>Vietnam</t>
  </si>
  <si>
    <t>USA</t>
  </si>
  <si>
    <t>Unit.Arab Emir.</t>
  </si>
  <si>
    <t>Ukraine</t>
  </si>
  <si>
    <t>Turkey</t>
  </si>
  <si>
    <t>Taiwan</t>
  </si>
  <si>
    <t>Switzerland</t>
  </si>
  <si>
    <t>Sweden</t>
  </si>
  <si>
    <t>Spain</t>
  </si>
  <si>
    <t>South Africa</t>
  </si>
  <si>
    <t>Slovenia</t>
  </si>
  <si>
    <t>Singapore</t>
  </si>
  <si>
    <t>Russian Fed.</t>
  </si>
  <si>
    <t>Romania</t>
  </si>
  <si>
    <t>Peru</t>
  </si>
  <si>
    <t>Netherlands</t>
  </si>
  <si>
    <t>Italy</t>
  </si>
  <si>
    <t>Hong Kong</t>
  </si>
  <si>
    <t>France</t>
  </si>
  <si>
    <t>Czech Republic</t>
  </si>
  <si>
    <t>Cyprus</t>
  </si>
  <si>
    <t>Colombia</t>
  </si>
  <si>
    <t>Chile</t>
  </si>
  <si>
    <t>Belgium</t>
  </si>
  <si>
    <t>Argentina</t>
  </si>
  <si>
    <t>*) 1109 employees (there of 131 female and 978 male) had the type of contract as "Undefined": not all data is available yet for the employees of the new acquisitions in 2023</t>
  </si>
  <si>
    <t>*) 1109 employees (there of 663 Eastern Europe and 446 Western Europe) had the type of contract as "Undefined": not all data is available yet for the employees of the new acquisitions in 2023</t>
  </si>
  <si>
    <t>EU TAXONOMY 2024</t>
  </si>
  <si>
    <t>S1 - 9 - 66A - Gender Distribution of Employees (Head Count) at Top Management Level</t>
  </si>
  <si>
    <t>Share of employees by Gender against  headcount</t>
  </si>
  <si>
    <t>S1 - 9 - 66B - Distribution of Employeess (Head Count) by Age Group</t>
  </si>
  <si>
    <t>Number of employees by age</t>
  </si>
  <si>
    <t>Share of employees by age against  headcount</t>
  </si>
  <si>
    <t>2024 FY</t>
  </si>
  <si>
    <t>Death</t>
  </si>
  <si>
    <t>Dismissal (Involuntary)</t>
  </si>
  <si>
    <t>Retirement</t>
  </si>
  <si>
    <t>Voluntary</t>
  </si>
  <si>
    <t>S16</t>
  </si>
  <si>
    <t>Climate Hazards
 (A-Acute; C-Chronic)</t>
  </si>
  <si>
    <t>Site</t>
  </si>
  <si>
    <t>Current Risk Assessment
 (Short-term)</t>
  </si>
  <si>
    <t>2030-2050 (Medium-Long term)</t>
  </si>
  <si>
    <t>RCP 2.6</t>
  </si>
  <si>
    <t>RCP 4.5</t>
  </si>
  <si>
    <t>RCP 6.0</t>
  </si>
  <si>
    <t>RCP 8.5</t>
  </si>
  <si>
    <t>Brumado</t>
  </si>
  <si>
    <t>Low</t>
  </si>
  <si>
    <t>High</t>
  </si>
  <si>
    <t>Red flag</t>
  </si>
  <si>
    <t>Terminal Aratu</t>
  </si>
  <si>
    <t>Contagem</t>
  </si>
  <si>
    <t>Coronel Fabriciano</t>
  </si>
  <si>
    <t>Fazenda Funchal</t>
  </si>
  <si>
    <t>Retiro Pd Domingo</t>
  </si>
  <si>
    <t>Fazenda Serra dos Ferreiras</t>
  </si>
  <si>
    <t>Uberaba</t>
  </si>
  <si>
    <t>Flood (A)</t>
  </si>
  <si>
    <t>Chizhou</t>
  </si>
  <si>
    <t>Chongqing</t>
  </si>
  <si>
    <t>Dalian</t>
  </si>
  <si>
    <t>Niederdollendorf</t>
  </si>
  <si>
    <t>Urmitz</t>
  </si>
  <si>
    <t>Venkatapuram</t>
  </si>
  <si>
    <t>Rajnandgaon</t>
  </si>
  <si>
    <t>Jamshedpur</t>
  </si>
  <si>
    <t>No risk</t>
  </si>
  <si>
    <t>Katni</t>
  </si>
  <si>
    <t>Cuttack</t>
  </si>
  <si>
    <t>Dalmiapuram</t>
  </si>
  <si>
    <t>Tlalnepantla</t>
  </si>
  <si>
    <t>Pfäffikon</t>
  </si>
  <si>
    <t>Sörmas</t>
  </si>
  <si>
    <t>Eskisehir</t>
  </si>
  <si>
    <t>Pevely</t>
  </si>
  <si>
    <t>York</t>
  </si>
  <si>
    <t>Heat stress - C</t>
  </si>
  <si>
    <t>Sea level rise- C</t>
  </si>
  <si>
    <t>Soil erosion- C</t>
  </si>
  <si>
    <t>Changing air temperature- C</t>
  </si>
  <si>
    <t>Heat stress- C</t>
  </si>
  <si>
    <t>Flood- C</t>
  </si>
  <si>
    <t>Soil erosion - C</t>
  </si>
  <si>
    <t>Changing air temperature - C</t>
  </si>
  <si>
    <t>Water stress - C</t>
  </si>
  <si>
    <t xml:space="preserve">Assumptions and methodologies: </t>
  </si>
  <si>
    <t>2030T</t>
  </si>
  <si>
    <t>Share of Scope 3 category among total Scope 3 emissions</t>
  </si>
  <si>
    <t>1% of base year</t>
  </si>
  <si>
    <t>HCl</t>
  </si>
  <si>
    <t>% 
2024 vs. 2018</t>
  </si>
  <si>
    <t>S1-17</t>
  </si>
  <si>
    <t>Number of incidents of discrimination including harassment</t>
  </si>
  <si>
    <t>integer</t>
  </si>
  <si>
    <t>Number of complaints filed through channels for people in own workforce to raise concerns</t>
  </si>
  <si>
    <t>Number of complaints filed to National Contact Points for OECD Multinational Enterprises</t>
  </si>
  <si>
    <t>Number of severe human rights issues and incidents connected to own workforce</t>
  </si>
  <si>
    <t>Number of severe human rights issues and incidents connected to own workforce that are cases of non respect of UN Guiding Principles and OECD Guidelines for Multinational Enterprises</t>
  </si>
  <si>
    <t>Climate Drivers</t>
  </si>
  <si>
    <t>Risk/Opportunity</t>
  </si>
  <si>
    <t>Category</t>
  </si>
  <si>
    <t>RHI Magnesita response and strategy</t>
  </si>
  <si>
    <t>Main affected
Time Horizon</t>
  </si>
  <si>
    <t>Related metrics and targets</t>
  </si>
  <si>
    <t>Policy-Making &amp; Regulatory Pressure</t>
  </si>
  <si>
    <t>Risk</t>
  </si>
  <si>
    <t>Medium-Long Term</t>
  </si>
  <si>
    <t>Increased stakeholder scrutiny/legal liability over emissions intensive industries leading to shareholder pressure and impacting access to capital</t>
  </si>
  <si>
    <t>• 	The Group is aiming to reduce its CO2 emissions through recycling, carbon capture, fuel switching 
and energy efficiency
• 	RHI Magnesita maintains close communication with ESG rating agencies, investors and lenders to ensure they are familiar with the Group’s CO2 reduction strategy</t>
  </si>
  <si>
    <t>• 	ESG analyst ratings are a proxy for investor perceptions and are generally positive – MSCI AA; EcoVadis Gold, CDP ‘A-’
• 	Successfully raised or extended over €1 billion of ESG-linked debt financing in 2021</t>
  </si>
  <si>
    <t>Market &amp; Customers</t>
  </si>
  <si>
    <t>Opportunity</t>
  </si>
  <si>
    <t>Short-Medium-Long Term</t>
  </si>
  <si>
    <t xml:space="preserve">
Increased demand for RHI Magnesita products that are produced 
with lower carbon footprint</t>
  </si>
  <si>
    <t xml:space="preserve">RHI Magnesita foreseens a medium impact due to the increase in operating costs because of increase in level or scope of carbon pricing
</t>
  </si>
  <si>
    <t xml:space="preserve">RHI Magnesita foreseens a low financial impact regarding the increased demand from customers for refractory products that help them reduce their emissions is considered low (e.g. EAF)
</t>
  </si>
  <si>
    <t xml:space="preserve">Higher revenue due to increased demand for low-carbon (e.g. recycled) refractory products
</t>
  </si>
  <si>
    <t>Maintain LTIF at &lt;0.3 (goal: Zero Harm, No Injuries)</t>
  </si>
  <si>
    <t>&lt;0,3</t>
  </si>
  <si>
    <t>• 	We have set a target of 15% SRM content in refractory products by 2025. We achieved 14,2% of secondary raw material content in 2024 (2023:12.6%)
• 	Our target is to reduce CO2 intensity by 15% by 2025</t>
  </si>
  <si>
    <t xml:space="preserve">Impact </t>
  </si>
  <si>
    <t>The Group incorporates carbon permit price projections into its financial planning and maintains a hedging programme to mitigate future exposure risks.
To further enhance sustainability and reduce emissions, we are actively developing innovative technologies, including carbon capture, utilization, and storage (CCUS). Additionally, advancements in sorting technology are being pursued to improve recycling performance.
A key priority is increasing the use of secondary raw materials, which offers a lower carbon footprint compared to the extraction or procurement of virgin raw materials.
Furthermore, the Group remains committed to ongoing investments in fuel switching, renewable energy adoption, and energy efficiency measures, all of which contribute to reducing carbon intensity across operations.</t>
  </si>
  <si>
    <t>RHI Magnesita is committed to supporting its customers in transitioning to low-carbon production processes through our advanced refractory products. Currently, a significant portion of our portfolio serves the steel and cement industries, which together represent approximately 80% of our business. In the steel sector, we provide refractory solutions that enable the use of electric arc furnaces (EAF), a key technology for reducing CO₂ emissions. Our market position reflects this commitment:
RHI Magnesita holds a higher market share in lower CO₂-emitting applications, such as EAF, while maintaining a comparatively lower share in higher-emission technologies, such as basic oxygen furnaces (BOF) and blast furnaces.
The Group  will continue to expand its portfolio of low-energy and low-carbon solutions, including process optimization, recycling services, advanced coating technologies, and digital innovations, to further support our customers in achieving their sustainability targets.</t>
  </si>
  <si>
    <t>In the short term, increasing the proportion of secondary raw materials (SRM) in our products will contribute to a reduction in geogenic emissions from raw material use while simultaneously enabling the development of competitive low-carbon product offerings.
In the long term, the successful implementation of carbon capture, sequestration, and utilization technologies, alongside a transition to renewable energy sources, has the potential to enable the production of refractory products with significantly lower or even net-zero CO₂ emissions.
This strategy is expected to yield a competitive advantage in terms of pricing and market positioning, particularly as customers place increasing emphasis on reducing their Scope 3 emissions. By proactively addressing these sustainability concerns, the Group can strengthen its market presence and differentiate itself from competitors with higher carbon footprints.</t>
  </si>
  <si>
    <t xml:space="preserve"> Increase in operating or capital expenditures due to changes in policy and regulation</t>
  </si>
  <si>
    <t>Increased demand for refractory products that enable decarbonisation of customer industries (EAF, ESF, OBF, DRI  )</t>
  </si>
  <si>
    <t>Reduce by 5% per tonne of product</t>
  </si>
  <si>
    <t>Financial resources (Opex)</t>
  </si>
  <si>
    <t>Recycling Opex  in EUR</t>
  </si>
  <si>
    <t>LTIF (Lost time injury frequency per 1,000,000 hours worked)</t>
  </si>
  <si>
    <t>RHI Magnesita
Sustainability Data Pack 2024</t>
  </si>
  <si>
    <t>Last update: 27.03.2025</t>
  </si>
  <si>
    <t>CO2 Emissions
 (scope 1, 2, 3 raw materials)</t>
  </si>
  <si>
    <t>Reduce by 10% per tonne of product</t>
  </si>
  <si>
    <t>MWh/y</t>
  </si>
  <si>
    <t>Achieve a combined recycling rate of 20%</t>
  </si>
  <si>
    <t>Sustainable Supply Chain</t>
  </si>
  <si>
    <t>Enhancing supplier sustainability management</t>
  </si>
  <si>
    <t xml:space="preserve"> 80% spend coverage</t>
  </si>
  <si>
    <t>Maintain Total recordable injuries frequency rate
(TRIFR) &lt;1.2 per 200,000 hours</t>
  </si>
  <si>
    <t>&lt;1,2</t>
  </si>
  <si>
    <t>PROGRESS IN 2024</t>
  </si>
  <si>
    <t>2030 T</t>
  </si>
  <si>
    <t>CO₂  Emissions</t>
  </si>
  <si>
    <t>2018</t>
  </si>
  <si>
    <t>2019</t>
  </si>
  <si>
    <t>2020</t>
  </si>
  <si>
    <t>2021</t>
  </si>
  <si>
    <t>2022</t>
  </si>
  <si>
    <t>2023</t>
  </si>
  <si>
    <t>2024</t>
  </si>
  <si>
    <t>Absolute emissions</t>
  </si>
  <si>
    <t>Scope 1 (geogenic emissions)</t>
  </si>
  <si>
    <t>Scope 1 (fuel-based emissions)</t>
  </si>
  <si>
    <t>Scope 3 (raw materials)</t>
  </si>
  <si>
    <t>Biogenic scope 1 emissions</t>
  </si>
  <si>
    <t>Intensity</t>
  </si>
  <si>
    <t>tCO₂ /t product</t>
  </si>
  <si>
    <t xml:space="preserve">1. Absolute emissions - CO₂  emission data are calculated based on GHG Protocol methodology. Historical data have been adjusted to reflect new acquisitions in the baseline and methodology changes following an external verification process that took place in July 2022. 
</t>
  </si>
  <si>
    <t>2. Biogenic scope 1 emissions - GHG protocol: While CH4 and N2O biogenic emissions are reported within Scope 1, CO₂ emissions arising from biogenic sources (i.e. biomass combustion) are reported independently from the “scopes.” More specifically, a reporting company (to the extent allowed by available data) should account for biogenic CO₂ emissions in a separate memo item appended to the rest of the GHG inventory.</t>
  </si>
  <si>
    <t xml:space="preserve">3. Intensity - Adjustments in line with the Greenhouse Gas protocol and refinement in reporting resulted in updated CO₂ and energy efficiency figures for 2018-2023.
</t>
  </si>
  <si>
    <t>4. Baseline year: 2018</t>
  </si>
  <si>
    <t>5. Target 2025: Reduce emission intensity by 15% per tonne of product – Scope 1, 2, 3 (raw materials) against 2018 base year; target 2030: Reduce emission intensity by 10% per tonne of product - Scope 1, 2, 3 (raw materials) against 2024 base year</t>
  </si>
  <si>
    <t>6. Progress 2022: CO₂ intensity decreased by 8.2% compared to 2018 levels.</t>
  </si>
  <si>
    <t>7. All assets acquired in 2023 are considered in the performance data except three minor production sites at Huron, Bussalla and Bochum which are still undergoing integration.</t>
  </si>
  <si>
    <t>8. Scope 1 covers emissions from sources that an organisation owns or controls directly.</t>
  </si>
  <si>
    <t>9. Scope 2 are emissions that a company causes indirectly when energy it purchases and uses is produced.</t>
  </si>
  <si>
    <t>10. Scope 3 encompasses emissions that are not produced by the company itself, and not the result of activities from assets owned or controlled by them, but by those that it is indirectly responsible for, throughout its value chain. An example of this is when we buy, use and dispose of products from suppliers which have a CO2 footprint of their own. The largest source of scope 3 emissions for RHI Magnesita is the purchase of refractory raw materials from external suppliers.</t>
  </si>
  <si>
    <t>Energy consumption</t>
  </si>
  <si>
    <t>Absolute energy consumption</t>
  </si>
  <si>
    <t>GWh</t>
  </si>
  <si>
    <t>Relative energy consumption</t>
  </si>
  <si>
    <t>Energy breakdown</t>
  </si>
  <si>
    <t>Diesel/Petrol</t>
  </si>
  <si>
    <t>Liquid gas (LPG)</t>
  </si>
  <si>
    <t>Hard Coal, Browncoal, coke and petcoke</t>
  </si>
  <si>
    <t>Renewables</t>
  </si>
  <si>
    <t>Non-renewables</t>
  </si>
  <si>
    <t>1. Absolute energy consumption (Energy consumption) - Historical energy data were revised to reflect new acquisitions and corrections following implementation of a new data collection system.</t>
  </si>
  <si>
    <t>2. Relative energy consumption (Energy consumption) - Alignment with the Greenhouse Gas protocol and refinement in reporting resulted in updated energy efficiency figures for 2018-2023.</t>
  </si>
  <si>
    <t>3. Baseline year: 2018</t>
  </si>
  <si>
    <t>4. Target 2025: Reduce energy intensity by 5% per tonne of volumes shipped.</t>
  </si>
  <si>
    <t>Use of Secondary raw materials</t>
  </si>
  <si>
    <t>Recycling quantity</t>
  </si>
  <si>
    <t>tonnes</t>
  </si>
  <si>
    <t>CO₂ saving due to recycling</t>
  </si>
  <si>
    <t>1. Baseline year: 2018</t>
  </si>
  <si>
    <t>2. Target 2025: Increase use of secondary raw materials (SRM) to 15%.</t>
  </si>
  <si>
    <t xml:space="preserve">3. Figures of CO₂  savings revised considering the External Recycling (class 30) emissions factor revision, based on Mireco’s materials data. Then, recently the CO₂  emission factor for the external recycling was updated from 0,00 to 0,05 tons of CO₂  emission. </t>
  </si>
  <si>
    <t>Supplied by © Euroland.com</t>
  </si>
  <si>
    <t>Base year</t>
  </si>
  <si>
    <t>Comparative
(N-1)</t>
  </si>
  <si>
    <t>(N)</t>
  </si>
  <si>
    <t>% 
(N / N-1)</t>
  </si>
  <si>
    <t>%2024/2023</t>
  </si>
  <si>
    <t>2025T</t>
  </si>
  <si>
    <t>Annual % target / Base year</t>
  </si>
  <si>
    <t>Percentage of Scope 1 GHG emissions from regulated emission trading schemes (%)</t>
  </si>
  <si>
    <t>1) Purchased goods and services</t>
  </si>
  <si>
    <t>there of purchase of raw materials</t>
  </si>
  <si>
    <t>2) Capital goods</t>
  </si>
  <si>
    <t>3) Fuel and energy-related Activities (not included in Scope1 or Scope 2)</t>
  </si>
  <si>
    <t>4) Upstream transportation and distribution</t>
  </si>
  <si>
    <t>5) Waste generated in operations</t>
  </si>
  <si>
    <t>6) Business traveling</t>
  </si>
  <si>
    <t>7) Employee commuting</t>
  </si>
  <si>
    <t>8) Upstream leased assets</t>
  </si>
  <si>
    <t>9) Downstream transportation</t>
  </si>
  <si>
    <t>10) Processing of sold products</t>
  </si>
  <si>
    <t>11) Use of sold products</t>
  </si>
  <si>
    <t>12) End-of-life treatment of sold products</t>
  </si>
  <si>
    <t>13) Downstream leased assets</t>
  </si>
  <si>
    <t>14) Franchises</t>
  </si>
  <si>
    <t>15) Investments</t>
  </si>
  <si>
    <t>Direct emissions from biogenic fuels and organic additives (t CO2)</t>
  </si>
  <si>
    <t>None (no active purchases of low carbon electricity)</t>
  </si>
  <si>
    <t>CapEx (EUR)</t>
  </si>
  <si>
    <t>OpEx (EUR)</t>
  </si>
  <si>
    <t>GHG intensity per net revenue</t>
  </si>
  <si>
    <t>% N / N-1</t>
  </si>
  <si>
    <t>Energy efficiency and consumption reduction</t>
  </si>
  <si>
    <t>Material efficiency and consumption reduction</t>
  </si>
  <si>
    <t>Fuel switching</t>
  </si>
  <si>
    <t>Electrification</t>
  </si>
  <si>
    <t>Use of renewable energy</t>
  </si>
  <si>
    <t>Reductions expected in value chain</t>
  </si>
  <si>
    <t>Supply chain decarbonisation</t>
  </si>
  <si>
    <t>Efficiency in products use phase</t>
  </si>
  <si>
    <t>Decarbonisation of electricity mix in operating countries</t>
  </si>
  <si>
    <t>Reduce by 15% per tonne of product</t>
  </si>
  <si>
    <t>Achieve 14% reduction in 2024.</t>
  </si>
  <si>
    <t>Achieve 7% reduction in 2024.</t>
  </si>
  <si>
    <t xml:space="preserve">Use of SRM increased 274% since 2018. </t>
  </si>
  <si>
    <t xml:space="preserve">Work in progress to develop the women leadership KPI over 33%; in 2024, 26% </t>
  </si>
  <si>
    <t xml:space="preserve">Lost time injury frequency rate (“LTIF”) decrease 74% over 2018 data. </t>
  </si>
  <si>
    <t>Climate Data</t>
  </si>
  <si>
    <t>Breakdown energy consumption from fossil sources - E1-5 38</t>
  </si>
  <si>
    <t>Disagregation of non-renewable and renewable energy production - E1-5 39</t>
  </si>
  <si>
    <t>Energy intensity based on net-revenuec- E1-5 40 + E1-6 31</t>
  </si>
  <si>
    <t>Consumption of purchased or acquired electricity, heat, steam, or cooling from fossil sources - E1-5 38e</t>
  </si>
  <si>
    <t xml:space="preserve">Absolute energy consumption (GWh) </t>
  </si>
  <si>
    <t xml:space="preserve">Relative (MWh / t) </t>
  </si>
  <si>
    <t>RHI Magnesita systematically monitors key air pollutants, including nitrogen oxides (NOx), sulfur oxides (SOx), carbon monoxide (CO), hydrofluorocarbons (HFCs), and mercury (Hg). While NOx, SOx, and CO emissions primarily result from combustion processes, mercury emissions originate from its presence in certain raw materials and coal used as fuel.
Given its global operations, RHI Magnesita adheres to local regulatory standards for air pollutant monitoring. Sites in Europe comply with EN standards, while the U.S. facility follows EPA reference methods, integrating both continuous and periodic stack testing. In China and India, sites align with national air quality regulations, while Brazilian operations adhere to CONAMA standards, utilizing monitoring instruments and methodologies comparable to those in Europe and the U.S.
Emissions are measured from off-gases of relevant production units, either continuously or on a spot basis, as specified by environmental permits that define monitoring locations, frequency, and methodologies. Total emissions are calculated based on pollutant concentration per cubic meter of off-gas and total annual off-gas volumes. While continuous monitoring provides real-time data, spot measurements may fail to capture extraordinary off-gas conditions, potentially leading to under- or overestimation of emissions.
For HFC emissions, direct measurement is not feasible; instead, mass balance calculations ensure a more accurate and reliable estimation compared to online analyzers. HFCs, commonly used in air conditioning, are accounted for by tracking all inputs and outputs, minimizing measurement uncertainties. Where historical data is incomplete, HFC emissions are estimated based on production volumes, maintaining consistency in reporting. RHI Magnesita follows the recommended approach for both equipment manufacturers and users who maintain their own equipment, estimating HFC emissions based on the quantity of refrigerant purchased and used, in accordance with the GHG Protocol. This “Sales-Based Approach” requires data that should be available from entity purchase and service records, and tracks emissions .from equipment manufacturing (producers) or installation (users), operation, servicing, and disposal.</t>
  </si>
  <si>
    <t>Target 2025: Increase use of secondary raw materials (SRM) to 15%</t>
  </si>
  <si>
    <t>E5-4 28/30/31/32</t>
  </si>
  <si>
    <t xml:space="preserve">The company captures in its enterprise resource planning tool the material inflows. Water inflow is measured on plant level and reported via environmental IT system. For plants not considered in the central enterprise resource planning tool, volumes are estimated based on finished goods production volumes. Including resale, excluding own mined raw materials and material inflow for capex projects. Around 80% of the resource inflow is water mainly from mine operations. </t>
  </si>
  <si>
    <t>t materials</t>
  </si>
  <si>
    <t>Percentage biological materials</t>
  </si>
  <si>
    <t>Percentage secondary raw materials</t>
  </si>
  <si>
    <t>Financial resources for Resource Use</t>
  </si>
  <si>
    <t>The capex reported considers investments into increasing the company's recycling rate excluding maintenance capex of recycling operations.</t>
  </si>
  <si>
    <t>The Opex reported considers R&amp;D Opex aimted at increasing the company's recycling.</t>
  </si>
  <si>
    <t>(also considered in E1)</t>
  </si>
  <si>
    <t>Forest area</t>
  </si>
  <si>
    <t>ha</t>
  </si>
  <si>
    <t>Number of trees planted</t>
  </si>
  <si>
    <t>unit</t>
  </si>
  <si>
    <t>Forestation and reforestation area</t>
  </si>
  <si>
    <t>Waste generation</t>
  </si>
  <si>
    <t>Hazardous</t>
  </si>
  <si>
    <t>Non-hazardous</t>
  </si>
  <si>
    <t>1. Hazardous (Waste generation) - All hazardous waste is handled and disposed of according to relevant environmental regulations in the jurisdiction in which the waste occurs.</t>
  </si>
  <si>
    <t xml:space="preserve">Resource Use and Waste </t>
  </si>
  <si>
    <t xml:space="preserve">Recycling quantity </t>
  </si>
  <si>
    <t>The Group’s strong commitment to Sustainability is reflected in the ESG ratings that RHI Magnesita scored in 2024. CDP awarded an "A-" rating, underscoring RHI Magnesita climate action leadership. RHI Magnesita rated “AA” by MSCI and “Gold” by Ecovadis (76 out of 100, a +4pts progress).</t>
  </si>
  <si>
    <t>Source: RHIM EU Taxonomy Opex - BIO 1.1. Conservation, including restoration of habitats, ecosystems and species</t>
  </si>
  <si>
    <t>*)</t>
  </si>
  <si>
    <t>Number of employees (headcount) per gender</t>
  </si>
  <si>
    <t xml:space="preserve">Number of employees (headcount) per region </t>
  </si>
  <si>
    <t xml:space="preserve"> Number of employees (headcount) per country</t>
  </si>
  <si>
    <t xml:space="preserve"> Headcount broken down  per gender and type of employment*</t>
  </si>
  <si>
    <t>Headcount broken down  per region and type of employment*</t>
  </si>
  <si>
    <t>Note: There are no fines, penalties and compensations for damages as a result of incidents of discrimination.</t>
  </si>
  <si>
    <t>Incidents,complaints and severe human rights impacts</t>
  </si>
  <si>
    <t>Incidents, complaints and severe human rights impacts</t>
  </si>
  <si>
    <t>Targets 2030</t>
  </si>
  <si>
    <t>Sales of refractory products supporting electric arc furnaces, associated with the lower carbon production of steel, was 528 million in 2024</t>
  </si>
  <si>
    <t xml:space="preserve">We have set a 15% emissions intensity reduction target by 2025 on a 2018 baseline of Scope 1, 2 and 3 raw materials emissions. By the end of 2024, our emissions intensity was 14% lower than the 2018 baseline
</t>
  </si>
  <si>
    <t>The 2023 results highlighted that certain locations within the Group's industrial footprint are vulnerable to chronic physical climate hazards,</t>
  </si>
  <si>
    <t>such as changes in air temperature, heat stress, and soil erosion, as well as acute risks like floods. For these sites initially flagged as</t>
  </si>
  <si>
    <t>high-risk, a more detailed risk analysis was undertaken in 2024 to better understand and address these risks. As part of this process, targeted</t>
  </si>
  <si>
    <t>interviews were conducted to validate the modelling results, assess whether the perceived risk aligns with the categorisation, and identify</t>
  </si>
  <si>
    <t>any existing or planned adaptation measures. This approach ensures a comprehensive evaluation of site-specific vulnerabilities and supports</t>
  </si>
  <si>
    <t>the development of appropriate risk mitigation strategies.</t>
  </si>
  <si>
    <t>This comprehensive process included engaging with local experts to assess the accuracy of climate risk models and reviewing insurance</t>
  </si>
  <si>
    <t>audits where available. The findings from this analysis revealed that the Group's overall exposure to physical climate risks is limited. The</t>
  </si>
  <si>
    <t>rationale behind this conclusion is twofold: (i) Imminence of Risks: Many of the flagged sites, under current climate conditions, are not</t>
  </si>
  <si>
    <t>perceived to face immediate threats, meaning the anticipated risks are either less severe or unlikely to materialise in the near term; (ii)</t>
  </si>
  <si>
    <t>Proactive Risk Management: For sites where risks are acknowledged, effective adaptation measures have already been implemented or are</t>
  </si>
  <si>
    <t>planned.</t>
  </si>
  <si>
    <t>NUMBER OF EMPLOYEES PER COUNTRY</t>
  </si>
  <si>
    <t>SUSTAINABLE PROCUREMENT</t>
  </si>
  <si>
    <t>Africa</t>
  </si>
  <si>
    <t>% Spend coverage</t>
  </si>
  <si>
    <t>EcoVadis Supplier Assessment</t>
  </si>
  <si>
    <t>APAC</t>
  </si>
  <si>
    <t>DIVERSITY</t>
  </si>
  <si>
    <t>Supporting education is one of 
three core themes for our Community Investment. Almost 70% of total  RHIM's community investments in 2024</t>
  </si>
  <si>
    <t xml:space="preserve">Women now account for 26% of our senior leadership and 33% of the Board.
</t>
  </si>
  <si>
    <t xml:space="preserve">Improving resource efficiency in consumption and production: RHI Magnesita aims to increase recycled material in product lines. For example, to produce sustainable gunning mixes and Ankral Lc Series, which can contain up to 80% recycled materials.    
Promoting youth empowerment education, and training: RHI Magnesita supports several initiatives, including vocational training programmes and education, contributing to the development of vulnerable communities. These efforts were highlighted in the post about SDG 4.  
Ending modern slavery, trafficking, and child labor: RHI Magnesita upholds the human rights, dignity, and well-being of its employees, contractors, and the communities in which it operates. It does not tolerate any form of slavery and human trafficking in any part of its business and expects suppliers and contractors to comply with these standards. RHI Magnesita has implemented human rights policies, issued statements against modern slavery, and established a supplier code of conduct.  
Protecting labour rights and promoting safe working environments: RHI Magnesita maintains a policy that addresses quality, health and safety, environment, and energy and is continuously improving the health and safety management system, which includes both employees and contractors.   
Also, the Supplier Code of Conduct mandates that suppliers undergo screenings and audits, evaluated across four pillars: environment, labour and human rights, ethics, and sustainable procurement.   
</t>
  </si>
  <si>
    <t>Positive: RHI Magnesitas fosters sustainable economic growth and decent work throught several initiatives in the fields of resource efficiency and use, education &amp; training, protection of labour and human rights accross its whole value chain.</t>
  </si>
  <si>
    <t>Prevention and mitigation of air pollution across its operations</t>
  </si>
  <si>
    <t>Preferable partner for the green steel transition
Local partnerships to foster local economy and community development
Coordinator of Resource Project to promote circular economy in the industry sector</t>
  </si>
  <si>
    <t>RHI Magnesita has implemented significant actions in recent years to reduce its NOx emissions across key regions. These efforts have led
to a 43% reduction in China, a 38% reduction in North America, and a 14% reduction in Europe, (compared to 2018), resulting in an overall
substantial decrease in NOx emissions. SOx emissions also reduced over time through investment into SOx abatement technologie</t>
  </si>
  <si>
    <t>EU Horizon program and led by RHI Magnesita, the 4-year “Refractory Sorting Using Revolutionizing Classification Equipment” (ReSoURCE) project aims to ensure the green and digital transformation of the refractory recycling value chain. In 2024, the automated sorting technology was implemented at Mitterdorf site, in Austria.
In June 2024 the Group announced the €5 million acquisition of Refrattari Trezzi, a recycling specialist in Italy, expanding its recycling footprint in Europe. Refrattari Trezzi has been combined into the Group’s
existing MIRECO joint venture, increasing the Group’s share in MIRECO to 55% (2023: 51%).</t>
  </si>
  <si>
    <t>Number of employees per country</t>
  </si>
  <si>
    <t>Communities</t>
  </si>
  <si>
    <t>Human rights</t>
  </si>
  <si>
    <t>Workers in the value chain</t>
  </si>
  <si>
    <t>Physical Climate Risks</t>
  </si>
  <si>
    <t>Transitional Climate Risks</t>
  </si>
  <si>
    <t>Highlights 2024</t>
  </si>
  <si>
    <t>Reduction of 14% CO2 emissions per tonne of product compared to baseline year 2018</t>
  </si>
  <si>
    <t>v</t>
  </si>
  <si>
    <t>Launch of 2030 Targets</t>
  </si>
  <si>
    <t>TRANSITIONAL CLIMATE RISKS</t>
  </si>
  <si>
    <t>PHYSICAL CLIMATE RISKS</t>
  </si>
  <si>
    <t>SUSTAINABILITY TARGETS 2025</t>
  </si>
  <si>
    <t>SUSTAINABILITY TARGETS 2030</t>
  </si>
  <si>
    <r>
      <t>Relative (tCO</t>
    </r>
    <r>
      <rPr>
        <vertAlign val="subscript"/>
        <sz val="12"/>
        <color indexed="8"/>
        <rFont val="Calibri Light"/>
        <family val="2"/>
        <scheme val="major"/>
      </rPr>
      <t>2</t>
    </r>
    <r>
      <rPr>
        <sz val="12"/>
        <color indexed="8"/>
        <rFont val="Calibri Light"/>
        <family val="2"/>
        <scheme val="major"/>
      </rPr>
      <t xml:space="preserve">/t)
</t>
    </r>
    <r>
      <rPr>
        <i/>
        <sz val="12"/>
        <color indexed="8"/>
        <rFont val="Calibri Light"/>
        <family val="2"/>
        <scheme val="major"/>
      </rPr>
      <t>baseline adjusted</t>
    </r>
  </si>
  <si>
    <r>
      <t>Positive: New products and technologies help reduce our CO</t>
    </r>
    <r>
      <rPr>
        <b/>
        <vertAlign val="subscript"/>
        <sz val="10"/>
        <color theme="1"/>
        <rFont val="Calibri Light"/>
        <family val="2"/>
        <scheme val="major"/>
      </rPr>
      <t>2</t>
    </r>
    <r>
      <rPr>
        <b/>
        <sz val="10"/>
        <color theme="1"/>
        <rFont val="Calibri Light"/>
        <family val="2"/>
        <scheme val="major"/>
      </rPr>
      <t xml:space="preserve"> emissions, those of our customers and lead our industry.</t>
    </r>
  </si>
  <si>
    <r>
      <t>Negative: Energy-intensive production and CO</t>
    </r>
    <r>
      <rPr>
        <b/>
        <vertAlign val="subscript"/>
        <sz val="10"/>
        <color theme="1"/>
        <rFont val="Calibri Light"/>
        <family val="2"/>
        <scheme val="major"/>
      </rPr>
      <t>2</t>
    </r>
    <r>
      <rPr>
        <b/>
        <sz val="10"/>
        <color theme="1"/>
        <rFont val="Calibri Light"/>
        <family val="2"/>
        <scheme val="major"/>
      </rPr>
      <t xml:space="preserve"> emissions from raw materials result in CO</t>
    </r>
    <r>
      <rPr>
        <b/>
        <vertAlign val="subscript"/>
        <sz val="10"/>
        <color theme="1"/>
        <rFont val="Calibri Light"/>
        <family val="2"/>
        <scheme val="major"/>
      </rPr>
      <t>2</t>
    </r>
    <r>
      <rPr>
        <b/>
        <sz val="10"/>
        <color theme="1"/>
        <rFont val="Calibri Light"/>
        <family val="2"/>
        <scheme val="major"/>
      </rPr>
      <t xml:space="preserve"> intensive products                                         
 Positive: Refractory products are enablers for materials which are needed for the green transition (e.g. copper).</t>
    </r>
  </si>
  <si>
    <r>
      <t>CO</t>
    </r>
    <r>
      <rPr>
        <b/>
        <vertAlign val="subscript"/>
        <sz val="10"/>
        <color theme="1"/>
        <rFont val="Calibri Light"/>
        <family val="2"/>
        <scheme val="major"/>
      </rPr>
      <t>2</t>
    </r>
    <r>
      <rPr>
        <b/>
        <sz val="10"/>
        <color theme="1"/>
        <rFont val="Calibri Light"/>
        <family val="2"/>
        <scheme val="major"/>
      </rPr>
      <t xml:space="preserve"> intensity decreased by 14% compared to the baseline year 2018
Energy intensity decreased by 7% compared to bhe baseline year 2018</t>
    </r>
  </si>
  <si>
    <r>
      <t xml:space="preserve">Share of employees belonging to unions or covered by works councils or collective bargaining </t>
    </r>
    <r>
      <rPr>
        <b/>
        <vertAlign val="superscript"/>
        <sz val="11"/>
        <color theme="1"/>
        <rFont val="Calibri Light"/>
        <family val="2"/>
        <scheme val="major"/>
      </rPr>
      <t>1</t>
    </r>
  </si>
  <si>
    <r>
      <t>CO</t>
    </r>
    <r>
      <rPr>
        <vertAlign val="subscript"/>
        <sz val="12"/>
        <color theme="1"/>
        <rFont val="Calibri Light"/>
        <family val="2"/>
        <scheme val="major"/>
      </rPr>
      <t>2</t>
    </r>
    <r>
      <rPr>
        <sz val="12"/>
        <color theme="1"/>
        <rFont val="Calibri Light"/>
        <family val="2"/>
        <scheme val="major"/>
      </rPr>
      <t xml:space="preserve"> savings due to recycling</t>
    </r>
  </si>
  <si>
    <r>
      <t>Water Consumption (million m</t>
    </r>
    <r>
      <rPr>
        <b/>
        <vertAlign val="superscript"/>
        <sz val="12"/>
        <color theme="0"/>
        <rFont val="Calibri Light"/>
        <family val="2"/>
        <scheme val="major"/>
      </rPr>
      <t>3</t>
    </r>
    <r>
      <rPr>
        <b/>
        <sz val="12"/>
        <color theme="0"/>
        <rFont val="Calibri Light"/>
        <family val="2"/>
        <scheme val="major"/>
      </rPr>
      <t>)</t>
    </r>
  </si>
  <si>
    <r>
      <t>Total Water Consumption (million m</t>
    </r>
    <r>
      <rPr>
        <vertAlign val="superscript"/>
        <sz val="12"/>
        <color theme="1"/>
        <rFont val="Calibri Light"/>
        <family val="2"/>
        <scheme val="major"/>
      </rPr>
      <t>3</t>
    </r>
    <r>
      <rPr>
        <sz val="12"/>
        <color theme="1"/>
        <rFont val="Calibri Light"/>
        <family val="2"/>
        <scheme val="major"/>
      </rPr>
      <t>)</t>
    </r>
  </si>
  <si>
    <r>
      <t>of which water consumption in scarce areas (million m</t>
    </r>
    <r>
      <rPr>
        <vertAlign val="superscript"/>
        <sz val="12"/>
        <color theme="1"/>
        <rFont val="Calibri Light"/>
        <family val="2"/>
        <scheme val="major"/>
      </rPr>
      <t>3</t>
    </r>
    <r>
      <rPr>
        <sz val="12"/>
        <color theme="1"/>
        <rFont val="Calibri Light"/>
        <family val="2"/>
        <scheme val="major"/>
      </rPr>
      <t>)*</t>
    </r>
  </si>
  <si>
    <r>
      <t>Assumptions and methodologies:</t>
    </r>
    <r>
      <rPr>
        <sz val="11"/>
        <color theme="1"/>
        <rFont val="Calibri Light"/>
        <family val="2"/>
        <scheme val="major"/>
      </rPr>
      <t xml:space="preserve"> Electricity split in fossi, nuclear and renewable sources is calculated on a location-based approach.</t>
    </r>
  </si>
  <si>
    <r>
      <t>Assumptions and methodologies:</t>
    </r>
    <r>
      <rPr>
        <sz val="11"/>
        <color theme="1"/>
        <rFont val="Calibri Light"/>
        <family val="2"/>
        <scheme val="major"/>
      </rPr>
      <t>Electricity from fossil sources is calculated on a location-based approach.</t>
    </r>
  </si>
  <si>
    <r>
      <t xml:space="preserve">Assumptions and methodologies: </t>
    </r>
    <r>
      <rPr>
        <sz val="11"/>
        <color theme="1"/>
        <rFont val="Calibri Light"/>
        <family val="2"/>
        <scheme val="major"/>
      </rPr>
      <t>Electricity from fossil sources is calculated on a location-based approach.</t>
    </r>
  </si>
  <si>
    <r>
      <t>For each </t>
    </r>
    <r>
      <rPr>
        <b/>
        <i/>
        <sz val="11"/>
        <color theme="1"/>
        <rFont val="Calibri Light"/>
        <family val="2"/>
        <scheme val="major"/>
      </rPr>
      <t>metric </t>
    </r>
    <r>
      <rPr>
        <sz val="11"/>
        <color theme="1"/>
        <rFont val="Calibri Light"/>
        <family val="2"/>
        <scheme val="major"/>
      </rPr>
      <t>, the undertaking shall:</t>
    </r>
  </si>
  <si>
    <r>
      <t xml:space="preserve">If the Group fails to reduce its CO2 emissions, its reputation including investor and lender sentiment could be negatively impacted, potentially increasing the cost and reducing the availability of equity and debt finance 
</t>
    </r>
    <r>
      <rPr>
        <sz val="11"/>
        <color theme="5" tint="0.79998168889431442"/>
        <rFont val="Calibri Light"/>
        <family val="2"/>
        <scheme val="major"/>
      </rPr>
      <t>l</t>
    </r>
    <r>
      <rPr>
        <sz val="11"/>
        <color theme="1"/>
        <rFont val="Calibri Light"/>
        <family val="2"/>
        <scheme val="major"/>
      </rPr>
      <t xml:space="preserve">
</t>
    </r>
  </si>
  <si>
    <r>
      <t>Absolute (ktCO</t>
    </r>
    <r>
      <rPr>
        <vertAlign val="subscript"/>
        <sz val="12"/>
        <color theme="1"/>
        <rFont val="Calibri Light"/>
        <family val="2"/>
        <scheme val="major"/>
      </rPr>
      <t>2</t>
    </r>
    <r>
      <rPr>
        <sz val="12"/>
        <color theme="1"/>
        <rFont val="Calibri Light"/>
        <family val="2"/>
        <scheme val="major"/>
      </rPr>
      <t xml:space="preserve">)
</t>
    </r>
    <r>
      <rPr>
        <i/>
        <sz val="12"/>
        <color theme="1"/>
        <rFont val="Calibri Light"/>
        <family val="2"/>
        <scheme val="major"/>
      </rPr>
      <t>non-adjusted values</t>
    </r>
  </si>
  <si>
    <r>
      <t>Relative (tCO</t>
    </r>
    <r>
      <rPr>
        <vertAlign val="subscript"/>
        <sz val="12"/>
        <color theme="1"/>
        <rFont val="Calibri Light"/>
        <family val="2"/>
        <scheme val="major"/>
      </rPr>
      <t>2</t>
    </r>
    <r>
      <rPr>
        <sz val="12"/>
        <color theme="1"/>
        <rFont val="Calibri Light"/>
        <family val="2"/>
        <scheme val="major"/>
      </rPr>
      <t xml:space="preserve">/t)
</t>
    </r>
    <r>
      <rPr>
        <i/>
        <sz val="12"/>
        <color theme="1"/>
        <rFont val="Calibri Light"/>
        <family val="2"/>
        <scheme val="major"/>
      </rPr>
      <t>baseline adjusted</t>
    </r>
  </si>
  <si>
    <r>
      <t xml:space="preserve">Relative (MWh / t)
</t>
    </r>
    <r>
      <rPr>
        <i/>
        <sz val="12"/>
        <color theme="1"/>
        <rFont val="Calibri Light"/>
        <family val="2"/>
        <scheme val="major"/>
      </rPr>
      <t>baseline adjusted</t>
    </r>
  </si>
  <si>
    <t>CLIMATE DATA</t>
  </si>
  <si>
    <t>RHIM CONTRIBUTIONS TO THE UN SUSTAINABLE DEVELOPMENT GOALS (SDGs) in 2024</t>
  </si>
  <si>
    <t xml:space="preserve">2024  Contributions </t>
  </si>
  <si>
    <t>Increase use of secondary raw materials (SRM) to 15% by 2025 and to 20% by 2030</t>
  </si>
  <si>
    <r>
      <t>Reduce CO</t>
    </r>
    <r>
      <rPr>
        <b/>
        <vertAlign val="subscript"/>
        <sz val="10"/>
        <color theme="1"/>
        <rFont val="Calibri Light"/>
        <family val="2"/>
        <scheme val="major"/>
      </rPr>
      <t>2</t>
    </r>
    <r>
      <rPr>
        <b/>
        <sz val="10"/>
        <color theme="1"/>
        <rFont val="Calibri Light"/>
        <family val="2"/>
        <scheme val="major"/>
      </rPr>
      <t xml:space="preserve"> emissions by 15% per tonne of product – Scope 1, 2, 3 (raw materials) by 2025 vs 2018 base year
Reduce CO2 emissions by 20% per tonne of product – Scope 1, 2, 3 (raw materials) by 2030 vs 2024 base year</t>
    </r>
  </si>
  <si>
    <t>Increase women on our Board and in senior leadership to 33% by 2025</t>
  </si>
  <si>
    <t>Maintain lost time injury frequency (LTIF) below 0.3 by 2025 vs 2018 base year
Maintain total recordable injury frequency rate (TRIFR)  below 1.2 by 2030  vs 2024 base year</t>
  </si>
  <si>
    <t xml:space="preserve">LTIF improved to 0.11 (2023: 0.16), representing a downward trend since 2021 and the lowest level of lost time injuries since the COVID-19 pandemic in 2020.
In 2024, one fatality occurred within our own workforce, and a second fatality resulted from work-related injuries sustained by workers operating on an RHIM site. Comprehensive investigations into the root causes of both incidents have been completed. As a result, we are implementing changes to our operating procedures and standards globally to help prevent similar incidents in the future.
</t>
  </si>
  <si>
    <t>Follow this LINK to learn more about RHIM Initiatives - https://www.rhimagnesita.com/our-sustainability/communities/</t>
  </si>
  <si>
    <r>
      <t>Gross Scope 1 GHG emissions (tCO</t>
    </r>
    <r>
      <rPr>
        <vertAlign val="subscript"/>
        <sz val="10"/>
        <rFont val="Calibri Light"/>
        <family val="2"/>
        <scheme val="major"/>
      </rPr>
      <t>2</t>
    </r>
    <r>
      <rPr>
        <sz val="10"/>
        <rFont val="Calibri Light"/>
        <family val="2"/>
        <scheme val="major"/>
      </rPr>
      <t>eq)</t>
    </r>
  </si>
  <si>
    <t>Gross location-based Scope 2 GHG emissions  (tCO2eq)</t>
  </si>
  <si>
    <t>Gross market-based Scope 2 GHG emissions (tCO2eq)</t>
  </si>
  <si>
    <t>Total Gross indirect (Scope 3) GHG emissions  (tCO2eq)</t>
  </si>
  <si>
    <t>Total GHG emissions (location- based)  (tCO2eq)</t>
  </si>
  <si>
    <t>Total GHG emissions (market- based)  (tCO2eq)</t>
  </si>
  <si>
    <t>Emissions from biogenic fuels 
E1-6 48a AR43c and E1-6 51 AR 46 j</t>
  </si>
  <si>
    <t>Percentage of contractual instruments
Scope 2 GHG emissions -E1-6-49 AR45d</t>
  </si>
  <si>
    <t>Percentage of GHG Scope 3 calculated using primary data 
E1-6 AR46g</t>
  </si>
  <si>
    <t>Green electricity - E1-MDR 69b
Current and future financial resources allocated to action plan (Opex)</t>
  </si>
  <si>
    <t xml:space="preserve">Green electricity -E1-1 16c
Current and future financial resources allocated to action plan </t>
  </si>
  <si>
    <t>Total GHG emissions (location-based) per net revenue (tCO2eq/Monetary unit)</t>
  </si>
  <si>
    <t>Total GHG emissions (market-based) per net revenue (tCO2eq/Monetary unit)</t>
  </si>
  <si>
    <t>GHG emissions (ktCO2eq)</t>
  </si>
  <si>
    <t>Targets related to climate change mitigation and adaptation
Reductions planned in own operations</t>
  </si>
  <si>
    <t>Achieved 14.2% recycling rate - over 1.6 million tonnes per annum of CO2 saved since baseline year 2018.</t>
  </si>
  <si>
    <t>Achieved 33% female representation at Board level</t>
  </si>
  <si>
    <t>Commissioned CO2 remineralisation plant in Australia</t>
  </si>
  <si>
    <t>Commissioned automated waste sorting installation ("Raptor") at Mitterdorf plant in Austria</t>
  </si>
  <si>
    <t>Reduce energy consumption by 1% per project</t>
  </si>
  <si>
    <t xml:space="preserve">TARGETS BY 2030 vs 2024 BASELINE YEAR </t>
  </si>
  <si>
    <t xml:space="preserve">kt of CO₂ </t>
  </si>
  <si>
    <r>
      <t xml:space="preserve">The RHI Magnesita Sustainability Data Pack highlights key data on ESG topics that matter most to our stakeholders and to our business. The data pack contains a compilation of historical performance data, targets and certifications. A full report on our approach to sustainability and our performance can be found under the sustainability section of our website and in our annual reports.
Our integrated management system covers environment (ISO 14001), occupational health and safety (ISO45001), quality (ISO 9001) and energy (ISO 50001). To ensure our data reporting is robust we obtained external assurance in FY 2024.
RHI Magnesita reports in accordance with ESRS standards. This data pack includes information which has not been subject to external assurance. As a signatory of United Nations Global Compact (UNGC) since 2018, we report annually on our progress, engagement and contribution to the UN Sustainable Development Goals that are most relevant to our business. 
RHI Magnesita follows the control approach for consolidating data and accounts for GHG emissions or removals from operations over which it has full year operational control in the respective reporting year. Facilities acquired or built by RHI Magnesita are taken into account in their first full operative calendar year.
Please note that some indicators are only available and updated on an annual basis.
For any additional queries, please contact: </t>
    </r>
    <r>
      <rPr>
        <b/>
        <u/>
        <sz val="12"/>
        <color theme="4"/>
        <rFont val="Calibri Light"/>
        <family val="2"/>
        <scheme val="major"/>
      </rPr>
      <t>sustainability@rhimagnesita.com</t>
    </r>
  </si>
  <si>
    <t>Scope 1 -E1-6 44 AR41 
Disaggregation of GHG emissions (excl, Biogenic emissions)</t>
  </si>
  <si>
    <t>Percentage of Scope 1 GHG emissionsfrom regulated emission trading scheme (excl, Biogenic emissions)
E1-6 48b AR44</t>
  </si>
  <si>
    <t>Default delivered electricity from the grid (e,g, standard product offering by an energy supplier), supported by energy attribute certificates</t>
  </si>
  <si>
    <t>Green electricity products from an energy supplier (e,g, green tariffs)</t>
  </si>
  <si>
    <t>Opex for decarbonisation covers operational expenditure for aquiring green electricity (additional cost to electricity) and R&amp;D for green projects (e,g, recycling)</t>
  </si>
  <si>
    <t>n,a</t>
  </si>
  <si>
    <t>Revenue from refractory products that enables decarbonisation in the customer industries (e,g, EAF; ESF; OBF; DRI)</t>
  </si>
  <si>
    <t>Revenue from refractory products that enables decarbonisation in the customer industries (e,g, EAF; ESF; BOF; DRI) - EUR</t>
  </si>
  <si>
    <t>RHI Magnesita provides specific solutions to its customers to reduce their GHG emissions, These cover digital solutions as well as refractory products, Additionally, RHI Magnesita provides refractory products specifically designed for Electric Arc Furnaces, Revenue reported is eligible but not aligned according to the EU Taxonomy framework,</t>
  </si>
  <si>
    <t>AIR POLLUTANTS</t>
  </si>
  <si>
    <t>t SOx emissions</t>
  </si>
  <si>
    <t>t NOx emissions</t>
  </si>
  <si>
    <t>t Other air pollutants emissions</t>
  </si>
  <si>
    <t>Unit</t>
  </si>
  <si>
    <t>* - 2030 target  includes on-site assessments and also other providers next to EcoVadis</t>
  </si>
  <si>
    <t>Air Pollutants</t>
  </si>
  <si>
    <t>2030T *</t>
  </si>
  <si>
    <t>EcoVadis Supplier Assessment coverage per region (by spend)</t>
  </si>
  <si>
    <t>Sustainability on-site assessments</t>
  </si>
  <si>
    <t>Sustainable Procurement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</si>
</sst>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 #,##0.00\ &quot;€&quot;_-;\-* #,##0.00\ &quot;€&quot;_-;_-* &quot;-&quot;??\ &quot;€&quot;_-;_-@_-"/>
    <numFmt numFmtId="43" formatCode="_-* #,##0.00_-;\-* #,##0.00_-;_-* &quot;-&quot;??_-;_-@_-"/>
    <numFmt numFmtId="164" formatCode="_(* #,##0.00_);_(* \(#,##0.00\);_(* &quot;-&quot;??_);_(@_)"/>
    <numFmt numFmtId="165" formatCode="0.0%"/>
    <numFmt numFmtId="166" formatCode="0.0"/>
    <numFmt numFmtId="167" formatCode="_-* #,##0_-;\-* #,##0_-;_-* &quot;-&quot;??_-;_-@_-"/>
    <numFmt numFmtId="168" formatCode="_-* #,##0\ &quot;€&quot;_-;\-* #,##0\ &quot;€&quot;_-;_-* &quot;-&quot;??\ &quot;€&quot;_-;_-@_-"/>
    <numFmt numFmtId="169" formatCode="_-* #,##0\ [$€-407]_-;\-* #,##0\ [$€-407]_-;_-* &quot;-&quot;??\ [$€-407]_-;_-@_-"/>
    <numFmt numFmtId="170" formatCode="_-* #,##0\ _€_-;\-* #,##0\ _€_-;_-* &quot;-&quot;??\ _€_-;_-@_-"/>
    <numFmt numFmtId="171" formatCode="_(* #,##0_);_(* \(#,##0\);_(* &quot;-&quot;??_);_(@_)"/>
    <numFmt numFmtId="172" formatCode="0.000"/>
    <numFmt numFmtId="173" formatCode="#,##0.0;\-#,##0.0"/>
    <numFmt numFmtId="174" formatCode="_-* #,##0.0_-;\-* #,##0.0_-;_-* &quot;-&quot;??_-;_-@_-"/>
  </numFmts>
  <fonts count="83" x14ac:knownFonts="1">
    <font>
      <sz val="11"/>
      <color theme="1"/>
      <name val="Calibri"/>
      <family val="2"/>
      <scheme val="minor"/>
    </font>
    <font>
      <sz val="11"/>
      <color theme="1"/>
      <name val="Calibri"/>
      <family val="2"/>
      <scheme val="minor"/>
    </font>
    <font>
      <sz val="11"/>
      <color rgb="FF006100"/>
      <name val="Calibri"/>
      <family val="2"/>
      <scheme val="minor"/>
    </font>
    <font>
      <sz val="10"/>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font>
    <font>
      <sz val="10"/>
      <name val="Arial"/>
      <family val="2"/>
    </font>
    <font>
      <b/>
      <sz val="11"/>
      <color theme="0"/>
      <name val="Calibri"/>
      <family val="2"/>
      <scheme val="minor"/>
    </font>
    <font>
      <sz val="11"/>
      <color theme="0"/>
      <name val="Calibri"/>
      <family val="2"/>
      <scheme val="minor"/>
    </font>
    <font>
      <b/>
      <sz val="10"/>
      <color theme="0"/>
      <name val="Calibri"/>
      <family val="2"/>
      <scheme val="minor"/>
    </font>
    <font>
      <sz val="8"/>
      <name val="Calibri"/>
      <family val="2"/>
      <scheme val="minor"/>
    </font>
    <font>
      <sz val="10"/>
      <color theme="1"/>
      <name val="DM Sans"/>
      <family val="2"/>
      <charset val="1"/>
    </font>
    <font>
      <sz val="10"/>
      <name val="Arial"/>
      <family val="2"/>
    </font>
    <font>
      <sz val="10"/>
      <name val="Calibri Light"/>
      <family val="2"/>
      <scheme val="major"/>
    </font>
    <font>
      <b/>
      <sz val="12"/>
      <color theme="0"/>
      <name val="Calibri Light"/>
      <family val="2"/>
      <scheme val="major"/>
    </font>
    <font>
      <sz val="12"/>
      <color theme="1"/>
      <name val="Calibri Light"/>
      <family val="2"/>
      <scheme val="major"/>
    </font>
    <font>
      <vertAlign val="subscript"/>
      <sz val="12"/>
      <color indexed="8"/>
      <name val="Calibri Light"/>
      <family val="2"/>
      <scheme val="major"/>
    </font>
    <font>
      <sz val="12"/>
      <color indexed="8"/>
      <name val="Calibri Light"/>
      <family val="2"/>
      <scheme val="major"/>
    </font>
    <font>
      <i/>
      <sz val="12"/>
      <color indexed="8"/>
      <name val="Calibri Light"/>
      <family val="2"/>
      <scheme val="major"/>
    </font>
    <font>
      <sz val="12"/>
      <name val="Calibri Light"/>
      <family val="2"/>
      <scheme val="major"/>
    </font>
    <font>
      <b/>
      <sz val="12"/>
      <color theme="4"/>
      <name val="Calibri Light"/>
      <family val="2"/>
      <scheme val="major"/>
    </font>
    <font>
      <b/>
      <sz val="20"/>
      <color theme="1"/>
      <name val="Calibri Light"/>
      <family val="2"/>
      <scheme val="major"/>
    </font>
    <font>
      <b/>
      <sz val="12"/>
      <color theme="1"/>
      <name val="Calibri Light"/>
      <family val="2"/>
      <scheme val="major"/>
    </font>
    <font>
      <sz val="11"/>
      <color theme="1"/>
      <name val="Calibri Light"/>
      <family val="2"/>
      <scheme val="major"/>
    </font>
    <font>
      <b/>
      <sz val="10"/>
      <color theme="1"/>
      <name val="Calibri Light"/>
      <family val="2"/>
      <scheme val="major"/>
    </font>
    <font>
      <b/>
      <vertAlign val="subscript"/>
      <sz val="10"/>
      <color theme="1"/>
      <name val="Calibri Light"/>
      <family val="2"/>
      <scheme val="major"/>
    </font>
    <font>
      <b/>
      <sz val="28"/>
      <color theme="1"/>
      <name val="Calibri Light"/>
      <family val="2"/>
      <scheme val="major"/>
    </font>
    <font>
      <b/>
      <sz val="36"/>
      <color theme="1"/>
      <name val="Calibri Light"/>
      <family val="2"/>
      <scheme val="major"/>
    </font>
    <font>
      <b/>
      <sz val="20"/>
      <name val="Calibri Light"/>
      <family val="2"/>
      <scheme val="major"/>
    </font>
    <font>
      <b/>
      <sz val="11"/>
      <color theme="1"/>
      <name val="Calibri Light"/>
      <family val="2"/>
      <scheme val="major"/>
    </font>
    <font>
      <sz val="14"/>
      <color theme="1"/>
      <name val="Calibri Light"/>
      <family val="2"/>
      <scheme val="major"/>
    </font>
    <font>
      <sz val="14"/>
      <name val="Calibri Light"/>
      <family val="2"/>
      <scheme val="major"/>
    </font>
    <font>
      <b/>
      <u/>
      <sz val="14"/>
      <color theme="1"/>
      <name val="Calibri Light"/>
      <family val="2"/>
      <scheme val="major"/>
    </font>
    <font>
      <b/>
      <sz val="11"/>
      <color theme="0"/>
      <name val="Calibri Light"/>
      <family val="2"/>
      <scheme val="major"/>
    </font>
    <font>
      <sz val="10"/>
      <color theme="1"/>
      <name val="Calibri Light"/>
      <family val="2"/>
      <scheme val="major"/>
    </font>
    <font>
      <u/>
      <sz val="11"/>
      <color theme="10"/>
      <name val="Calibri Light"/>
      <family val="2"/>
      <scheme val="major"/>
    </font>
    <font>
      <sz val="11"/>
      <color rgb="FFFF0000"/>
      <name val="Calibri Light"/>
      <family val="2"/>
      <scheme val="major"/>
    </font>
    <font>
      <b/>
      <sz val="11"/>
      <name val="Calibri Light"/>
      <family val="2"/>
      <scheme val="major"/>
    </font>
    <font>
      <b/>
      <sz val="16"/>
      <color theme="1"/>
      <name val="Calibri Light"/>
      <family val="2"/>
      <scheme val="major"/>
    </font>
    <font>
      <sz val="11"/>
      <name val="Calibri Light"/>
      <family val="2"/>
      <scheme val="major"/>
    </font>
    <font>
      <i/>
      <sz val="11"/>
      <color theme="1"/>
      <name val="Calibri Light"/>
      <family val="2"/>
      <scheme val="major"/>
    </font>
    <font>
      <b/>
      <sz val="12"/>
      <color rgb="FFFF0000"/>
      <name val="Calibri Light"/>
      <family val="2"/>
      <scheme val="major"/>
    </font>
    <font>
      <sz val="12"/>
      <color theme="0"/>
      <name val="Calibri Light"/>
      <family val="2"/>
      <scheme val="major"/>
    </font>
    <font>
      <sz val="12"/>
      <color rgb="FF00B050"/>
      <name val="Calibri Light"/>
      <family val="2"/>
      <scheme val="major"/>
    </font>
    <font>
      <b/>
      <u/>
      <sz val="12"/>
      <color rgb="FFFF0000"/>
      <name val="Calibri Light"/>
      <family val="2"/>
      <scheme val="major"/>
    </font>
    <font>
      <b/>
      <vertAlign val="superscript"/>
      <sz val="11"/>
      <color theme="1"/>
      <name val="Calibri Light"/>
      <family val="2"/>
      <scheme val="major"/>
    </font>
    <font>
      <b/>
      <sz val="18"/>
      <color theme="3"/>
      <name val="Calibri Light"/>
      <family val="2"/>
      <scheme val="major"/>
    </font>
    <font>
      <b/>
      <sz val="11"/>
      <color rgb="FFFF0000"/>
      <name val="Calibri Light"/>
      <family val="2"/>
      <scheme val="major"/>
    </font>
    <font>
      <sz val="11"/>
      <color theme="0"/>
      <name val="Calibri Light"/>
      <family val="2"/>
      <scheme val="major"/>
    </font>
    <font>
      <i/>
      <sz val="11"/>
      <color rgb="FFFF0000"/>
      <name val="Calibri Light"/>
      <family val="2"/>
      <scheme val="major"/>
    </font>
    <font>
      <i/>
      <sz val="11"/>
      <name val="Calibri Light"/>
      <family val="2"/>
      <scheme val="major"/>
    </font>
    <font>
      <b/>
      <sz val="18"/>
      <color theme="1"/>
      <name val="Calibri Light"/>
      <family val="2"/>
      <scheme val="major"/>
    </font>
    <font>
      <b/>
      <sz val="10"/>
      <color theme="0"/>
      <name val="Calibri Light"/>
      <family val="2"/>
      <scheme val="major"/>
    </font>
    <font>
      <vertAlign val="subscript"/>
      <sz val="12"/>
      <color theme="1"/>
      <name val="Calibri Light"/>
      <family val="2"/>
      <scheme val="major"/>
    </font>
    <font>
      <b/>
      <vertAlign val="superscript"/>
      <sz val="12"/>
      <color theme="0"/>
      <name val="Calibri Light"/>
      <family val="2"/>
      <scheme val="major"/>
    </font>
    <font>
      <vertAlign val="superscript"/>
      <sz val="12"/>
      <color theme="1"/>
      <name val="Calibri Light"/>
      <family val="2"/>
      <scheme val="major"/>
    </font>
    <font>
      <i/>
      <sz val="8"/>
      <name val="Calibri Light"/>
      <family val="2"/>
      <scheme val="major"/>
    </font>
    <font>
      <i/>
      <sz val="12"/>
      <name val="Calibri Light"/>
      <family val="2"/>
      <scheme val="major"/>
    </font>
    <font>
      <sz val="11"/>
      <color rgb="FF000000"/>
      <name val="Calibri Light"/>
      <family val="2"/>
      <scheme val="major"/>
    </font>
    <font>
      <b/>
      <i/>
      <sz val="11"/>
      <color theme="1"/>
      <name val="Calibri Light"/>
      <family val="2"/>
      <scheme val="major"/>
    </font>
    <font>
      <b/>
      <sz val="22"/>
      <color theme="1"/>
      <name val="Calibri Light"/>
      <family val="2"/>
      <scheme val="major"/>
    </font>
    <font>
      <b/>
      <sz val="14"/>
      <color theme="1"/>
      <name val="Calibri Light"/>
      <family val="2"/>
      <scheme val="major"/>
    </font>
    <font>
      <sz val="11"/>
      <color theme="5" tint="0.79998168889431442"/>
      <name val="Calibri Light"/>
      <family val="2"/>
      <scheme val="major"/>
    </font>
    <font>
      <sz val="10"/>
      <color indexed="55"/>
      <name val="Calibri Light"/>
      <family val="2"/>
      <scheme val="major"/>
    </font>
    <font>
      <i/>
      <sz val="9"/>
      <color indexed="55"/>
      <name val="Calibri Light"/>
      <family val="2"/>
      <scheme val="major"/>
    </font>
    <font>
      <i/>
      <sz val="12"/>
      <color theme="1"/>
      <name val="Calibri Light"/>
      <family val="2"/>
      <scheme val="major"/>
    </font>
    <font>
      <b/>
      <sz val="12"/>
      <name val="Calibri Light"/>
      <family val="2"/>
      <scheme val="major"/>
    </font>
    <font>
      <b/>
      <sz val="11"/>
      <color rgb="FF006100"/>
      <name val="Calibri Light"/>
      <family val="2"/>
      <scheme val="major"/>
    </font>
    <font>
      <b/>
      <u/>
      <sz val="12"/>
      <color theme="4"/>
      <name val="Calibri Light"/>
      <family val="2"/>
      <scheme val="major"/>
    </font>
    <font>
      <sz val="10"/>
      <color rgb="FF006100"/>
      <name val="Calibri Light"/>
      <family val="2"/>
      <scheme val="major"/>
    </font>
    <font>
      <b/>
      <sz val="10"/>
      <color rgb="FF006100"/>
      <name val="Calibri Light"/>
      <family val="2"/>
      <scheme val="major"/>
    </font>
    <font>
      <b/>
      <sz val="36"/>
      <color rgb="FF000000"/>
      <name val="Calibri Light"/>
      <family val="2"/>
      <scheme val="major"/>
    </font>
    <font>
      <b/>
      <sz val="17"/>
      <color theme="3"/>
      <name val="Calibri Light"/>
      <family val="2"/>
      <scheme val="major"/>
    </font>
    <font>
      <sz val="11"/>
      <color theme="1"/>
      <name val="Wingdings"/>
      <charset val="2"/>
    </font>
    <font>
      <b/>
      <i/>
      <sz val="11"/>
      <name val="Calibri Light"/>
      <family val="2"/>
      <scheme val="major"/>
    </font>
    <font>
      <sz val="9"/>
      <name val="Calibri Light"/>
      <family val="2"/>
      <scheme val="major"/>
    </font>
    <font>
      <vertAlign val="subscript"/>
      <sz val="10"/>
      <name val="Calibri Light"/>
      <family val="2"/>
      <scheme val="major"/>
    </font>
    <font>
      <b/>
      <sz val="10"/>
      <name val="Calibri Light"/>
      <family val="2"/>
      <scheme val="major"/>
    </font>
    <font>
      <b/>
      <sz val="20"/>
      <color theme="1"/>
      <name val="Calibri"/>
      <family val="2"/>
      <scheme val="minor"/>
    </font>
    <font>
      <b/>
      <sz val="12"/>
      <color theme="0"/>
      <name val="Calibri"/>
      <family val="2"/>
      <scheme val="minor"/>
    </font>
    <font>
      <i/>
      <sz val="10"/>
      <color theme="1"/>
      <name val="Calibri"/>
      <family val="2"/>
      <scheme val="minor"/>
    </font>
  </fonts>
  <fills count="21">
    <fill>
      <patternFill patternType="none"/>
    </fill>
    <fill>
      <patternFill patternType="gray125"/>
    </fill>
    <fill>
      <patternFill patternType="solid">
        <fgColor rgb="FFC6EFCE"/>
      </patternFill>
    </fill>
    <fill>
      <patternFill patternType="solid">
        <fgColor theme="4" tint="0.79998168889431442"/>
        <bgColor indexed="65"/>
      </patternFill>
    </fill>
    <fill>
      <patternFill patternType="solid">
        <fgColor theme="0" tint="-0.14999847407452621"/>
        <bgColor indexed="64"/>
      </patternFill>
    </fill>
    <fill>
      <patternFill patternType="solid">
        <fgColor theme="2"/>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0"/>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9" tint="0.79998168889431442"/>
        <bgColor rgb="FF000000"/>
      </patternFill>
    </fill>
    <fill>
      <patternFill patternType="solid">
        <fgColor rgb="FFFFFF00"/>
        <bgColor indexed="64"/>
      </patternFill>
    </fill>
    <fill>
      <patternFill patternType="solid">
        <fgColor theme="0" tint="-4.9989318521683403E-2"/>
        <bgColor rgb="FF000000"/>
      </patternFill>
    </fill>
    <fill>
      <patternFill patternType="solid">
        <fgColor rgb="FFD6DCE4"/>
        <bgColor rgb="FF000000"/>
      </patternFill>
    </fill>
    <fill>
      <patternFill patternType="solid">
        <fgColor rgb="FF002060"/>
        <bgColor indexed="64"/>
      </patternFill>
    </fill>
    <fill>
      <patternFill patternType="solid">
        <fgColor theme="3" tint="0.499984740745262"/>
        <bgColor indexed="64"/>
      </patternFill>
    </fill>
    <fill>
      <patternFill patternType="solid">
        <fgColor theme="1" tint="0.499984740745262"/>
        <bgColor indexed="64"/>
      </patternFill>
    </fill>
    <fill>
      <patternFill patternType="solid">
        <fgColor theme="3"/>
        <bgColor indexed="64"/>
      </patternFill>
    </fill>
    <fill>
      <patternFill patternType="solid">
        <fgColor rgb="FF00B050"/>
        <bgColor indexed="64"/>
      </patternFill>
    </fill>
  </fills>
  <borders count="37">
    <border>
      <left/>
      <right/>
      <top/>
      <bottom/>
      <diagonal/>
    </border>
    <border>
      <left/>
      <right/>
      <top/>
      <bottom style="dotted">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right/>
      <top/>
      <bottom style="medium">
        <color indexed="64"/>
      </bottom>
      <diagonal/>
    </border>
    <border>
      <left/>
      <right/>
      <top/>
      <bottom style="hair">
        <color indexed="64"/>
      </bottom>
      <diagonal/>
    </border>
    <border>
      <left/>
      <right/>
      <top style="hair">
        <color indexed="64"/>
      </top>
      <bottom style="hair">
        <color indexed="64"/>
      </bottom>
      <diagonal/>
    </border>
    <border>
      <left style="medium">
        <color rgb="FFCCCCCC"/>
      </left>
      <right style="medium">
        <color rgb="FFCCCCCC"/>
      </right>
      <top style="medium">
        <color rgb="FFCCCCCC"/>
      </top>
      <bottom style="medium">
        <color rgb="FFCCCCCC"/>
      </bottom>
      <diagonal/>
    </border>
    <border>
      <left style="medium">
        <color theme="2"/>
      </left>
      <right/>
      <top style="medium">
        <color theme="2"/>
      </top>
      <bottom/>
      <diagonal/>
    </border>
    <border>
      <left/>
      <right/>
      <top style="medium">
        <color theme="2"/>
      </top>
      <bottom/>
      <diagonal/>
    </border>
    <border>
      <left/>
      <right style="medium">
        <color theme="2"/>
      </right>
      <top style="medium">
        <color theme="2"/>
      </top>
      <bottom/>
      <diagonal/>
    </border>
    <border>
      <left style="medium">
        <color theme="2"/>
      </left>
      <right/>
      <top/>
      <bottom/>
      <diagonal/>
    </border>
    <border>
      <left/>
      <right style="medium">
        <color theme="2"/>
      </right>
      <top/>
      <bottom/>
      <diagonal/>
    </border>
    <border>
      <left style="medium">
        <color theme="2"/>
      </left>
      <right/>
      <top/>
      <bottom style="medium">
        <color theme="2"/>
      </bottom>
      <diagonal/>
    </border>
    <border>
      <left/>
      <right/>
      <top/>
      <bottom style="medium">
        <color theme="2"/>
      </bottom>
      <diagonal/>
    </border>
    <border>
      <left/>
      <right style="medium">
        <color theme="2"/>
      </right>
      <top/>
      <bottom style="medium">
        <color theme="2"/>
      </bottom>
      <diagonal/>
    </border>
    <border>
      <left style="medium">
        <color theme="2"/>
      </left>
      <right style="medium">
        <color theme="2"/>
      </right>
      <top style="medium">
        <color theme="2"/>
      </top>
      <bottom/>
      <diagonal/>
    </border>
    <border>
      <left style="medium">
        <color theme="2"/>
      </left>
      <right style="medium">
        <color theme="2"/>
      </right>
      <top/>
      <bottom/>
      <diagonal/>
    </border>
    <border>
      <left style="medium">
        <color theme="2"/>
      </left>
      <right style="medium">
        <color theme="2"/>
      </right>
      <top/>
      <bottom style="medium">
        <color theme="2"/>
      </bottom>
      <diagonal/>
    </border>
    <border>
      <left style="medium">
        <color theme="2"/>
      </left>
      <right/>
      <top style="medium">
        <color theme="0"/>
      </top>
      <bottom/>
      <diagonal/>
    </border>
    <border>
      <left/>
      <right/>
      <top style="medium">
        <color theme="0"/>
      </top>
      <bottom/>
      <diagonal/>
    </border>
    <border>
      <left/>
      <right style="medium">
        <color theme="0"/>
      </right>
      <top style="medium">
        <color theme="0"/>
      </top>
      <bottom/>
      <diagonal/>
    </border>
    <border>
      <left/>
      <right/>
      <top style="medium">
        <color indexed="64"/>
      </top>
      <bottom style="medium">
        <color indexed="64"/>
      </bottom>
      <diagonal/>
    </border>
    <border>
      <left/>
      <right/>
      <top/>
      <bottom style="dashed">
        <color indexed="64"/>
      </bottom>
      <diagonal/>
    </border>
    <border>
      <left/>
      <right/>
      <top style="dashed">
        <color indexed="64"/>
      </top>
      <bottom style="dashed">
        <color indexed="64"/>
      </bottom>
      <diagonal/>
    </border>
    <border>
      <left/>
      <right/>
      <top style="dashed">
        <color indexed="64"/>
      </top>
      <bottom/>
      <diagonal/>
    </border>
    <border>
      <left/>
      <right style="thin">
        <color indexed="8"/>
      </right>
      <top/>
      <bottom/>
      <diagonal/>
    </border>
    <border>
      <left style="thin">
        <color indexed="8"/>
      </left>
      <right/>
      <top/>
      <bottom/>
      <diagonal/>
    </border>
    <border>
      <left/>
      <right/>
      <top style="thin">
        <color indexed="64"/>
      </top>
      <bottom style="dotted">
        <color indexed="64"/>
      </bottom>
      <diagonal/>
    </border>
    <border>
      <left/>
      <right/>
      <top style="dotted">
        <color indexed="64"/>
      </top>
      <bottom style="dotted">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s>
  <cellStyleXfs count="17">
    <xf numFmtId="0" fontId="0" fillId="0" borderId="0"/>
    <xf numFmtId="0" fontId="2" fillId="2" borderId="0" applyNumberFormat="0" applyBorder="0" applyAlignment="0" applyProtection="0"/>
    <xf numFmtId="0" fontId="1" fillId="3" borderId="0" applyNumberFormat="0" applyBorder="0" applyAlignment="0" applyProtection="0"/>
    <xf numFmtId="0" fontId="6" fillId="0" borderId="0" applyNumberFormat="0" applyFill="0" applyBorder="0" applyAlignment="0" applyProtection="0"/>
    <xf numFmtId="0" fontId="8"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3" fillId="0" borderId="0"/>
    <xf numFmtId="0" fontId="14" fillId="0" borderId="0"/>
    <xf numFmtId="164" fontId="14" fillId="0" borderId="0" applyFont="0" applyFill="0" applyBorder="0" applyAlignment="0" applyProtection="0"/>
    <xf numFmtId="164" fontId="8" fillId="0" borderId="0" applyFont="0" applyFill="0" applyBorder="0" applyAlignment="0" applyProtection="0"/>
    <xf numFmtId="9" fontId="8" fillId="0" borderId="0" applyFont="0" applyFill="0" applyBorder="0" applyAlignment="0" applyProtection="0"/>
    <xf numFmtId="0" fontId="1" fillId="0" borderId="0"/>
    <xf numFmtId="164" fontId="1" fillId="0" borderId="0" applyFont="0" applyFill="0" applyBorder="0" applyAlignment="0" applyProtection="0"/>
  </cellStyleXfs>
  <cellXfs count="548">
    <xf numFmtId="0" fontId="0" fillId="0" borderId="0" xfId="0"/>
    <xf numFmtId="0" fontId="5" fillId="0" borderId="0" xfId="0" applyFont="1"/>
    <xf numFmtId="0" fontId="0" fillId="5" borderId="0" xfId="0" applyFill="1"/>
    <xf numFmtId="0" fontId="0" fillId="5" borderId="2" xfId="0" applyFill="1" applyBorder="1" applyAlignment="1">
      <alignment horizontal="right"/>
    </xf>
    <xf numFmtId="0" fontId="0" fillId="5" borderId="5" xfId="0" applyFill="1" applyBorder="1"/>
    <xf numFmtId="3" fontId="0" fillId="5" borderId="5" xfId="0" applyNumberFormat="1" applyFill="1" applyBorder="1"/>
    <xf numFmtId="0" fontId="5" fillId="5" borderId="5" xfId="0" applyFont="1" applyFill="1" applyBorder="1"/>
    <xf numFmtId="0" fontId="0" fillId="0" borderId="5" xfId="0" applyBorder="1"/>
    <xf numFmtId="0" fontId="0" fillId="4" borderId="5" xfId="0" applyFill="1" applyBorder="1"/>
    <xf numFmtId="0" fontId="0" fillId="4" borderId="5" xfId="0" applyFill="1" applyBorder="1" applyAlignment="1">
      <alignment horizontal="right" wrapText="1"/>
    </xf>
    <xf numFmtId="0" fontId="0" fillId="5" borderId="5" xfId="0" applyFill="1" applyBorder="1" applyAlignment="1">
      <alignment horizontal="left" vertical="center" wrapText="1"/>
    </xf>
    <xf numFmtId="0" fontId="0" fillId="5" borderId="5" xfId="0" applyFill="1" applyBorder="1" applyAlignment="1">
      <alignment wrapText="1"/>
    </xf>
    <xf numFmtId="0" fontId="0" fillId="5" borderId="5" xfId="0" applyFill="1" applyBorder="1" applyAlignment="1">
      <alignment horizontal="right"/>
    </xf>
    <xf numFmtId="9" fontId="0" fillId="5" borderId="5" xfId="0" applyNumberFormat="1" applyFill="1" applyBorder="1"/>
    <xf numFmtId="0" fontId="5" fillId="0" borderId="5" xfId="0" applyFont="1" applyBorder="1"/>
    <xf numFmtId="0" fontId="5" fillId="0" borderId="5" xfId="0" applyFont="1" applyBorder="1" applyAlignment="1">
      <alignment horizontal="center" wrapText="1"/>
    </xf>
    <xf numFmtId="0" fontId="5" fillId="0" borderId="5" xfId="0" applyFont="1" applyBorder="1" applyAlignment="1">
      <alignment horizontal="center"/>
    </xf>
    <xf numFmtId="165" fontId="7" fillId="5" borderId="5" xfId="0" applyNumberFormat="1" applyFont="1" applyFill="1" applyBorder="1" applyAlignment="1">
      <alignment horizontal="right" vertical="top"/>
    </xf>
    <xf numFmtId="165" fontId="0" fillId="5" borderId="5" xfId="0" applyNumberFormat="1" applyFill="1" applyBorder="1"/>
    <xf numFmtId="166" fontId="0" fillId="5" borderId="5" xfId="0" applyNumberFormat="1" applyFill="1" applyBorder="1"/>
    <xf numFmtId="1" fontId="0" fillId="5" borderId="5" xfId="0" applyNumberFormat="1" applyFill="1" applyBorder="1"/>
    <xf numFmtId="0" fontId="3" fillId="5" borderId="5" xfId="0" applyFont="1" applyFill="1" applyBorder="1" applyAlignment="1">
      <alignment vertical="center" wrapText="1"/>
    </xf>
    <xf numFmtId="165" fontId="3" fillId="5" borderId="5" xfId="0" applyNumberFormat="1" applyFont="1" applyFill="1" applyBorder="1" applyAlignment="1">
      <alignment horizontal="right"/>
    </xf>
    <xf numFmtId="165" fontId="3" fillId="5" borderId="5" xfId="0" applyNumberFormat="1" applyFont="1" applyFill="1" applyBorder="1"/>
    <xf numFmtId="3" fontId="0" fillId="5" borderId="3" xfId="0" applyNumberFormat="1" applyFill="1" applyBorder="1"/>
    <xf numFmtId="0" fontId="0" fillId="5" borderId="2" xfId="0" applyFill="1" applyBorder="1"/>
    <xf numFmtId="0" fontId="5" fillId="5" borderId="3" xfId="0" applyFont="1" applyFill="1" applyBorder="1" applyAlignment="1">
      <alignment horizontal="left" vertical="center"/>
    </xf>
    <xf numFmtId="0" fontId="0" fillId="5" borderId="3" xfId="0" applyFill="1" applyBorder="1" applyAlignment="1">
      <alignment horizontal="left" vertical="center" wrapText="1"/>
    </xf>
    <xf numFmtId="0" fontId="0" fillId="5" borderId="3" xfId="0" applyFill="1" applyBorder="1" applyAlignment="1">
      <alignment vertical="center"/>
    </xf>
    <xf numFmtId="0" fontId="0" fillId="5" borderId="0" xfId="0" applyFill="1" applyAlignment="1">
      <alignment vertical="center"/>
    </xf>
    <xf numFmtId="0" fontId="0" fillId="5" borderId="4" xfId="0" applyFill="1" applyBorder="1"/>
    <xf numFmtId="0" fontId="0" fillId="5" borderId="3" xfId="0" applyFill="1" applyBorder="1"/>
    <xf numFmtId="0" fontId="0" fillId="5" borderId="3" xfId="0" applyFill="1" applyBorder="1" applyAlignment="1">
      <alignment wrapText="1"/>
    </xf>
    <xf numFmtId="0" fontId="0" fillId="5" borderId="3" xfId="0" applyFill="1" applyBorder="1" applyAlignment="1">
      <alignment horizontal="right"/>
    </xf>
    <xf numFmtId="165" fontId="0" fillId="5" borderId="3" xfId="0" applyNumberFormat="1" applyFill="1" applyBorder="1"/>
    <xf numFmtId="9" fontId="0" fillId="5" borderId="3" xfId="0" applyNumberFormat="1" applyFill="1" applyBorder="1"/>
    <xf numFmtId="0" fontId="0" fillId="5" borderId="2" xfId="0" applyFill="1" applyBorder="1" applyAlignment="1">
      <alignment wrapText="1"/>
    </xf>
    <xf numFmtId="9" fontId="0" fillId="5" borderId="2" xfId="0" applyNumberFormat="1" applyFill="1" applyBorder="1"/>
    <xf numFmtId="0" fontId="0" fillId="4" borderId="5" xfId="0" applyFill="1" applyBorder="1" applyAlignment="1">
      <alignment wrapText="1"/>
    </xf>
    <xf numFmtId="0" fontId="0" fillId="0" borderId="8" xfId="0" applyBorder="1"/>
    <xf numFmtId="0" fontId="5" fillId="4" borderId="5" xfId="0" applyFont="1" applyFill="1" applyBorder="1" applyAlignment="1">
      <alignment wrapText="1"/>
    </xf>
    <xf numFmtId="9" fontId="0" fillId="4" borderId="5" xfId="0" applyNumberFormat="1" applyFill="1" applyBorder="1" applyAlignment="1">
      <alignment vertical="center"/>
    </xf>
    <xf numFmtId="9" fontId="0" fillId="4" borderId="5" xfId="0" applyNumberFormat="1" applyFill="1" applyBorder="1" applyAlignment="1">
      <alignment horizontal="right" vertical="center"/>
    </xf>
    <xf numFmtId="0" fontId="0" fillId="4" borderId="5" xfId="0" applyFill="1" applyBorder="1" applyAlignment="1">
      <alignment horizontal="right" vertical="center"/>
    </xf>
    <xf numFmtId="0" fontId="0" fillId="4" borderId="5" xfId="0" applyFill="1" applyBorder="1" applyAlignment="1">
      <alignment vertical="center"/>
    </xf>
    <xf numFmtId="0" fontId="0" fillId="6" borderId="5" xfId="0" applyFill="1" applyBorder="1"/>
    <xf numFmtId="165" fontId="0" fillId="6" borderId="5" xfId="0" applyNumberFormat="1" applyFill="1" applyBorder="1"/>
    <xf numFmtId="0" fontId="0" fillId="6" borderId="0" xfId="0" applyFill="1"/>
    <xf numFmtId="0" fontId="4" fillId="0" borderId="5" xfId="0" applyFont="1" applyBorder="1"/>
    <xf numFmtId="0" fontId="0" fillId="5" borderId="8" xfId="0" applyFill="1" applyBorder="1"/>
    <xf numFmtId="0" fontId="9" fillId="7" borderId="2" xfId="1" applyFont="1" applyFill="1" applyBorder="1" applyAlignment="1">
      <alignment horizontal="center" vertical="center"/>
    </xf>
    <xf numFmtId="0" fontId="9" fillId="7" borderId="2" xfId="1" applyFont="1" applyFill="1" applyBorder="1"/>
    <xf numFmtId="0" fontId="9" fillId="7" borderId="5" xfId="1" applyFont="1" applyFill="1" applyBorder="1"/>
    <xf numFmtId="0" fontId="10" fillId="0" borderId="0" xfId="0" applyFont="1"/>
    <xf numFmtId="0" fontId="10" fillId="7" borderId="5" xfId="1" applyFont="1" applyFill="1" applyBorder="1" applyAlignment="1">
      <alignment wrapText="1"/>
    </xf>
    <xf numFmtId="0" fontId="10" fillId="7" borderId="5" xfId="1" applyFont="1" applyFill="1" applyBorder="1"/>
    <xf numFmtId="0" fontId="11" fillId="7" borderId="5" xfId="1" applyFont="1" applyFill="1" applyBorder="1" applyAlignment="1">
      <alignment horizontal="center" vertical="center"/>
    </xf>
    <xf numFmtId="0" fontId="9" fillId="7" borderId="5" xfId="1" applyFont="1" applyFill="1" applyBorder="1" applyAlignment="1">
      <alignment horizontal="right"/>
    </xf>
    <xf numFmtId="0" fontId="10" fillId="7" borderId="5" xfId="1" applyFont="1" applyFill="1" applyBorder="1" applyAlignment="1">
      <alignment horizontal="center" vertical="center"/>
    </xf>
    <xf numFmtId="0" fontId="10" fillId="7" borderId="5" xfId="1" applyFont="1" applyFill="1" applyBorder="1" applyAlignment="1">
      <alignment horizontal="right"/>
    </xf>
    <xf numFmtId="0" fontId="9" fillId="7" borderId="5" xfId="1" applyFont="1" applyFill="1" applyBorder="1" applyAlignment="1">
      <alignment horizontal="center" vertical="center"/>
    </xf>
    <xf numFmtId="0" fontId="15" fillId="0" borderId="0" xfId="11" applyFont="1"/>
    <xf numFmtId="0" fontId="16" fillId="16" borderId="2" xfId="1" applyFont="1" applyFill="1" applyBorder="1" applyAlignment="1">
      <alignment horizontal="left" vertical="center"/>
    </xf>
    <xf numFmtId="0" fontId="16" fillId="16" borderId="2" xfId="1" applyFont="1" applyFill="1" applyBorder="1" applyAlignment="1">
      <alignment horizontal="right" vertical="center"/>
    </xf>
    <xf numFmtId="0" fontId="17" fillId="9" borderId="28" xfId="11" applyFont="1" applyFill="1" applyBorder="1" applyAlignment="1">
      <alignment horizontal="left" vertical="center" wrapText="1"/>
    </xf>
    <xf numFmtId="0" fontId="17" fillId="9" borderId="28" xfId="11" applyFont="1" applyFill="1" applyBorder="1" applyAlignment="1">
      <alignment vertical="center" wrapText="1"/>
    </xf>
    <xf numFmtId="4" fontId="21" fillId="0" borderId="28" xfId="11" applyNumberFormat="1" applyFont="1" applyBorder="1" applyAlignment="1">
      <alignment horizontal="right" vertical="center"/>
    </xf>
    <xf numFmtId="164" fontId="22" fillId="9" borderId="28" xfId="12" applyFont="1" applyFill="1" applyBorder="1" applyAlignment="1">
      <alignment vertical="center"/>
    </xf>
    <xf numFmtId="0" fontId="17" fillId="9" borderId="29" xfId="11" applyFont="1" applyFill="1" applyBorder="1" applyAlignment="1">
      <alignment horizontal="left" vertical="center"/>
    </xf>
    <xf numFmtId="0" fontId="17" fillId="9" borderId="29" xfId="11" applyFont="1" applyFill="1" applyBorder="1" applyAlignment="1">
      <alignment horizontal="left" vertical="center" wrapText="1"/>
    </xf>
    <xf numFmtId="4" fontId="21" fillId="0" borderId="29" xfId="11" applyNumberFormat="1" applyFont="1" applyBorder="1" applyAlignment="1">
      <alignment horizontal="right" vertical="center"/>
    </xf>
    <xf numFmtId="164" fontId="22" fillId="9" borderId="29" xfId="12" applyFont="1" applyFill="1" applyBorder="1" applyAlignment="1">
      <alignment horizontal="right" vertical="center"/>
    </xf>
    <xf numFmtId="0" fontId="17" fillId="9" borderId="29" xfId="11" applyFont="1" applyFill="1" applyBorder="1" applyAlignment="1">
      <alignment vertical="center" wrapText="1"/>
    </xf>
    <xf numFmtId="165" fontId="21" fillId="0" borderId="29" xfId="11" applyNumberFormat="1" applyFont="1" applyBorder="1" applyAlignment="1">
      <alignment horizontal="right" vertical="center"/>
    </xf>
    <xf numFmtId="9" fontId="22" fillId="9" borderId="29" xfId="11" applyNumberFormat="1" applyFont="1" applyFill="1" applyBorder="1" applyAlignment="1">
      <alignment horizontal="right" vertical="center"/>
    </xf>
    <xf numFmtId="0" fontId="17" fillId="9" borderId="29" xfId="11" applyFont="1" applyFill="1" applyBorder="1" applyAlignment="1">
      <alignment vertical="center"/>
    </xf>
    <xf numFmtId="9" fontId="21" fillId="0" borderId="29" xfId="11" applyNumberFormat="1" applyFont="1" applyBorder="1" applyAlignment="1">
      <alignment horizontal="right" vertical="center"/>
    </xf>
    <xf numFmtId="0" fontId="17" fillId="0" borderId="30" xfId="11" applyFont="1" applyBorder="1" applyAlignment="1">
      <alignment horizontal="left" vertical="center"/>
    </xf>
    <xf numFmtId="0" fontId="17" fillId="0" borderId="30" xfId="11" applyFont="1" applyBorder="1" applyAlignment="1">
      <alignment horizontal="left" vertical="center" wrapText="1"/>
    </xf>
    <xf numFmtId="0" fontId="17" fillId="0" borderId="30" xfId="11" applyFont="1" applyBorder="1" applyAlignment="1">
      <alignment vertical="center" wrapText="1"/>
    </xf>
    <xf numFmtId="2" fontId="21" fillId="0" borderId="30" xfId="11" applyNumberFormat="1" applyFont="1" applyBorder="1" applyAlignment="1">
      <alignment horizontal="right" vertical="center"/>
    </xf>
    <xf numFmtId="2" fontId="22" fillId="0" borderId="30" xfId="11" quotePrefix="1" applyNumberFormat="1" applyFont="1" applyBorder="1" applyAlignment="1">
      <alignment horizontal="right" vertical="center"/>
    </xf>
    <xf numFmtId="0" fontId="23" fillId="0" borderId="0" xfId="0" applyFont="1" applyAlignment="1">
      <alignment horizontal="center"/>
    </xf>
    <xf numFmtId="0" fontId="24" fillId="0" borderId="0" xfId="0" applyFont="1"/>
    <xf numFmtId="0" fontId="25" fillId="0" borderId="0" xfId="0" applyFont="1"/>
    <xf numFmtId="0" fontId="25" fillId="0" borderId="0" xfId="0" applyFont="1" applyAlignment="1">
      <alignment vertical="center" wrapText="1"/>
    </xf>
    <xf numFmtId="0" fontId="16" fillId="8" borderId="0" xfId="1" applyFont="1" applyFill="1" applyBorder="1" applyAlignment="1">
      <alignment horizontal="right" vertical="center"/>
    </xf>
    <xf numFmtId="0" fontId="16" fillId="8" borderId="0" xfId="1" applyFont="1" applyFill="1" applyBorder="1" applyAlignment="1">
      <alignment horizontal="left" vertical="center"/>
    </xf>
    <xf numFmtId="0" fontId="26" fillId="9" borderId="3" xfId="0" applyFont="1" applyFill="1" applyBorder="1" applyAlignment="1">
      <alignment vertical="center" wrapText="1"/>
    </xf>
    <xf numFmtId="0" fontId="26" fillId="9" borderId="2" xfId="0" applyFont="1" applyFill="1" applyBorder="1" applyAlignment="1">
      <alignment vertical="center"/>
    </xf>
    <xf numFmtId="0" fontId="26" fillId="9" borderId="2" xfId="0" applyFont="1" applyFill="1" applyBorder="1" applyAlignment="1">
      <alignment vertical="center" wrapText="1"/>
    </xf>
    <xf numFmtId="0" fontId="25" fillId="0" borderId="0" xfId="0" applyFont="1" applyAlignment="1">
      <alignment vertical="center"/>
    </xf>
    <xf numFmtId="0" fontId="26" fillId="9" borderId="3" xfId="0" applyFont="1" applyFill="1" applyBorder="1" applyAlignment="1">
      <alignment vertical="center"/>
    </xf>
    <xf numFmtId="0" fontId="29" fillId="0" borderId="0" xfId="0" applyFont="1"/>
    <xf numFmtId="165" fontId="30" fillId="14" borderId="0" xfId="5" applyNumberFormat="1" applyFont="1" applyFill="1" applyBorder="1" applyAlignment="1">
      <alignment vertical="center"/>
    </xf>
    <xf numFmtId="0" fontId="25" fillId="6" borderId="0" xfId="0" applyFont="1" applyFill="1"/>
    <xf numFmtId="0" fontId="31" fillId="6" borderId="0" xfId="0" applyFont="1" applyFill="1" applyAlignment="1">
      <alignment vertical="center"/>
    </xf>
    <xf numFmtId="0" fontId="31" fillId="6" borderId="0" xfId="0" applyFont="1" applyFill="1" applyAlignment="1">
      <alignment vertical="center" wrapText="1"/>
    </xf>
    <xf numFmtId="0" fontId="25" fillId="0" borderId="0" xfId="0" applyFont="1" applyAlignment="1">
      <alignment wrapText="1"/>
    </xf>
    <xf numFmtId="0" fontId="31" fillId="0" borderId="0" xfId="0" applyFont="1" applyAlignment="1">
      <alignment wrapText="1"/>
    </xf>
    <xf numFmtId="0" fontId="31" fillId="0" borderId="0" xfId="0" applyFont="1" applyAlignment="1">
      <alignment vertical="center"/>
    </xf>
    <xf numFmtId="0" fontId="31" fillId="0" borderId="0" xfId="0" applyFont="1" applyAlignment="1">
      <alignment vertical="center" wrapText="1"/>
    </xf>
    <xf numFmtId="16" fontId="32" fillId="0" borderId="0" xfId="0" quotePrefix="1" applyNumberFormat="1" applyFont="1" applyAlignment="1">
      <alignment vertical="top"/>
    </xf>
    <xf numFmtId="3" fontId="25" fillId="0" borderId="0" xfId="0" applyNumberFormat="1" applyFont="1"/>
    <xf numFmtId="165" fontId="33" fillId="14" borderId="0" xfId="5" applyNumberFormat="1" applyFont="1" applyFill="1" applyBorder="1"/>
    <xf numFmtId="165" fontId="33" fillId="14" borderId="0" xfId="5" applyNumberFormat="1" applyFont="1" applyFill="1" applyBorder="1" applyAlignment="1">
      <alignment vertical="center"/>
    </xf>
    <xf numFmtId="0" fontId="32" fillId="6" borderId="0" xfId="0" applyFont="1" applyFill="1"/>
    <xf numFmtId="165" fontId="32" fillId="6" borderId="0" xfId="5" applyNumberFormat="1" applyFont="1" applyFill="1" applyBorder="1"/>
    <xf numFmtId="0" fontId="32" fillId="0" borderId="0" xfId="0" applyFont="1"/>
    <xf numFmtId="168" fontId="32" fillId="6" borderId="0" xfId="0" applyNumberFormat="1" applyFont="1" applyFill="1"/>
    <xf numFmtId="0" fontId="31" fillId="0" borderId="0" xfId="0" applyFont="1"/>
    <xf numFmtId="165" fontId="33" fillId="0" borderId="8" xfId="5" applyNumberFormat="1" applyFont="1" applyFill="1" applyBorder="1"/>
    <xf numFmtId="16" fontId="32" fillId="0" borderId="0" xfId="0" quotePrefix="1" applyNumberFormat="1" applyFont="1" applyAlignment="1">
      <alignment vertical="center"/>
    </xf>
    <xf numFmtId="9" fontId="33" fillId="14" borderId="0" xfId="5" applyFont="1" applyFill="1" applyBorder="1"/>
    <xf numFmtId="165" fontId="32" fillId="6" borderId="0" xfId="0" applyNumberFormat="1" applyFont="1" applyFill="1"/>
    <xf numFmtId="0" fontId="17" fillId="0" borderId="0" xfId="0" applyFont="1"/>
    <xf numFmtId="0" fontId="23" fillId="11" borderId="0" xfId="0" applyFont="1" applyFill="1"/>
    <xf numFmtId="0" fontId="25" fillId="11" borderId="0" xfId="0" applyFont="1" applyFill="1"/>
    <xf numFmtId="0" fontId="17" fillId="11" borderId="0" xfId="0" applyFont="1" applyFill="1"/>
    <xf numFmtId="0" fontId="31" fillId="11" borderId="0" xfId="0" applyFont="1" applyFill="1" applyAlignment="1">
      <alignment vertical="center"/>
    </xf>
    <xf numFmtId="0" fontId="24" fillId="11" borderId="0" xfId="0" applyFont="1" applyFill="1" applyAlignment="1">
      <alignment vertical="center" wrapText="1"/>
    </xf>
    <xf numFmtId="0" fontId="31" fillId="11" borderId="0" xfId="0" applyFont="1" applyFill="1" applyAlignment="1">
      <alignment vertical="center" wrapText="1"/>
    </xf>
    <xf numFmtId="168" fontId="32" fillId="15" borderId="0" xfId="8" applyNumberFormat="1" applyFont="1" applyFill="1" applyBorder="1"/>
    <xf numFmtId="165" fontId="33" fillId="15" borderId="0" xfId="5" applyNumberFormat="1" applyFont="1" applyFill="1" applyBorder="1"/>
    <xf numFmtId="0" fontId="32" fillId="11" borderId="0" xfId="0" applyFont="1" applyFill="1"/>
    <xf numFmtId="165" fontId="32" fillId="11" borderId="0" xfId="0" applyNumberFormat="1" applyFont="1" applyFill="1"/>
    <xf numFmtId="0" fontId="32" fillId="0" borderId="0" xfId="0" applyFont="1" applyAlignment="1">
      <alignment vertical="center"/>
    </xf>
    <xf numFmtId="169" fontId="32" fillId="15" borderId="0" xfId="8" applyNumberFormat="1" applyFont="1" applyFill="1" applyBorder="1"/>
    <xf numFmtId="165" fontId="32" fillId="11" borderId="0" xfId="5" applyNumberFormat="1" applyFont="1" applyFill="1" applyBorder="1"/>
    <xf numFmtId="165" fontId="33" fillId="0" borderId="0" xfId="5" applyNumberFormat="1" applyFont="1" applyFill="1" applyBorder="1"/>
    <xf numFmtId="0" fontId="31" fillId="0" borderId="0" xfId="0" applyFont="1" applyAlignment="1">
      <alignment horizontal="left" vertical="center" wrapText="1"/>
    </xf>
    <xf numFmtId="9" fontId="32" fillId="11" borderId="0" xfId="5" applyFont="1" applyFill="1" applyBorder="1"/>
    <xf numFmtId="165" fontId="32" fillId="15" borderId="0" xfId="5" applyNumberFormat="1" applyFont="1" applyFill="1" applyBorder="1"/>
    <xf numFmtId="167" fontId="32" fillId="11" borderId="0" xfId="8" applyNumberFormat="1" applyFont="1" applyFill="1" applyBorder="1"/>
    <xf numFmtId="165" fontId="33" fillId="11" borderId="0" xfId="5" applyNumberFormat="1" applyFont="1" applyFill="1" applyBorder="1"/>
    <xf numFmtId="167" fontId="17" fillId="0" borderId="0" xfId="0" applyNumberFormat="1" applyFont="1"/>
    <xf numFmtId="167" fontId="25" fillId="0" borderId="0" xfId="0" applyNumberFormat="1" applyFont="1"/>
    <xf numFmtId="165" fontId="30" fillId="12" borderId="0" xfId="5" applyNumberFormat="1" applyFont="1" applyFill="1" applyBorder="1"/>
    <xf numFmtId="0" fontId="25" fillId="10" borderId="0" xfId="0" applyFont="1" applyFill="1"/>
    <xf numFmtId="0" fontId="17" fillId="10" borderId="0" xfId="0" applyFont="1" applyFill="1"/>
    <xf numFmtId="0" fontId="31" fillId="10" borderId="0" xfId="0" applyFont="1" applyFill="1" applyAlignment="1">
      <alignment vertical="center"/>
    </xf>
    <xf numFmtId="0" fontId="31" fillId="10" borderId="0" xfId="0" applyFont="1" applyFill="1" applyAlignment="1">
      <alignment vertical="center" wrapText="1"/>
    </xf>
    <xf numFmtId="168" fontId="32" fillId="10" borderId="0" xfId="8" applyNumberFormat="1" applyFont="1" applyFill="1" applyBorder="1"/>
    <xf numFmtId="165" fontId="33" fillId="12" borderId="0" xfId="5" applyNumberFormat="1" applyFont="1" applyFill="1" applyBorder="1"/>
    <xf numFmtId="0" fontId="32" fillId="10" borderId="0" xfId="0" applyFont="1" applyFill="1"/>
    <xf numFmtId="165" fontId="32" fillId="10" borderId="0" xfId="5" applyNumberFormat="1" applyFont="1" applyFill="1" applyBorder="1"/>
    <xf numFmtId="165" fontId="32" fillId="0" borderId="0" xfId="0" applyNumberFormat="1" applyFont="1"/>
    <xf numFmtId="165" fontId="32" fillId="10" borderId="0" xfId="0" applyNumberFormat="1" applyFont="1" applyFill="1"/>
    <xf numFmtId="9" fontId="32" fillId="10" borderId="0" xfId="5" applyFont="1" applyFill="1" applyBorder="1"/>
    <xf numFmtId="168" fontId="32" fillId="10" borderId="0" xfId="6" applyNumberFormat="1" applyFont="1" applyFill="1" applyBorder="1"/>
    <xf numFmtId="165" fontId="25" fillId="0" borderId="0" xfId="5" applyNumberFormat="1" applyFont="1"/>
    <xf numFmtId="167" fontId="25" fillId="0" borderId="0" xfId="6" applyNumberFormat="1" applyFont="1"/>
    <xf numFmtId="1" fontId="25" fillId="0" borderId="0" xfId="0" applyNumberFormat="1" applyFont="1"/>
    <xf numFmtId="9" fontId="25" fillId="0" borderId="0" xfId="5" applyFont="1"/>
    <xf numFmtId="0" fontId="34" fillId="0" borderId="0" xfId="0" applyFont="1" applyAlignment="1">
      <alignment horizontal="center"/>
    </xf>
    <xf numFmtId="0" fontId="35" fillId="8" borderId="0" xfId="1" applyFont="1" applyFill="1" applyBorder="1"/>
    <xf numFmtId="0" fontId="35" fillId="8" borderId="0" xfId="1" applyFont="1" applyFill="1" applyBorder="1" applyAlignment="1">
      <alignment horizontal="right"/>
    </xf>
    <xf numFmtId="0" fontId="25" fillId="9" borderId="0" xfId="0" applyFont="1" applyFill="1"/>
    <xf numFmtId="0" fontId="25" fillId="9" borderId="0" xfId="0" applyFont="1" applyFill="1" applyAlignment="1">
      <alignment horizontal="right"/>
    </xf>
    <xf numFmtId="0" fontId="36" fillId="0" borderId="0" xfId="0" applyFont="1"/>
    <xf numFmtId="0" fontId="23" fillId="0" borderId="0" xfId="0" applyFont="1" applyAlignment="1">
      <alignment horizontal="center" vertical="center"/>
    </xf>
    <xf numFmtId="0" fontId="25" fillId="0" borderId="0" xfId="0" applyFont="1" applyAlignment="1">
      <alignment horizontal="left" vertical="center" wrapText="1"/>
    </xf>
    <xf numFmtId="0" fontId="25" fillId="13" borderId="0" xfId="0" applyFont="1" applyFill="1"/>
    <xf numFmtId="0" fontId="25" fillId="13" borderId="0" xfId="0" applyFont="1" applyFill="1" applyAlignment="1">
      <alignment vertical="center"/>
    </xf>
    <xf numFmtId="0" fontId="37" fillId="0" borderId="0" xfId="3" applyFont="1" applyFill="1"/>
    <xf numFmtId="0" fontId="38" fillId="0" borderId="0" xfId="0" applyFont="1" applyAlignment="1">
      <alignment vertical="center"/>
    </xf>
    <xf numFmtId="9" fontId="25" fillId="0" borderId="0" xfId="0" applyNumberFormat="1" applyFont="1"/>
    <xf numFmtId="0" fontId="25" fillId="0" borderId="0" xfId="0" applyFont="1" applyAlignment="1">
      <alignment horizontal="center" vertical="center"/>
    </xf>
    <xf numFmtId="0" fontId="16" fillId="8" borderId="0" xfId="1" applyFont="1" applyFill="1" applyBorder="1"/>
    <xf numFmtId="0" fontId="16" fillId="8" borderId="0" xfId="1" applyFont="1" applyFill="1" applyBorder="1" applyAlignment="1">
      <alignment horizontal="right"/>
    </xf>
    <xf numFmtId="0" fontId="17" fillId="9" borderId="0" xfId="0" applyFont="1" applyFill="1"/>
    <xf numFmtId="9" fontId="17" fillId="9" borderId="0" xfId="5" applyFont="1" applyFill="1" applyBorder="1" applyAlignment="1">
      <alignment horizontal="right"/>
    </xf>
    <xf numFmtId="0" fontId="16" fillId="0" borderId="0" xfId="1" applyFont="1" applyFill="1" applyBorder="1"/>
    <xf numFmtId="167" fontId="16" fillId="0" borderId="0" xfId="6" applyNumberFormat="1" applyFont="1" applyFill="1" applyBorder="1"/>
    <xf numFmtId="167" fontId="35" fillId="0" borderId="0" xfId="6" applyNumberFormat="1" applyFont="1" applyFill="1" applyBorder="1"/>
    <xf numFmtId="9" fontId="17" fillId="9" borderId="0" xfId="5" applyFont="1" applyFill="1" applyBorder="1"/>
    <xf numFmtId="0" fontId="39" fillId="0" borderId="0" xfId="1" applyFont="1" applyFill="1" applyBorder="1"/>
    <xf numFmtId="167" fontId="39" fillId="0" borderId="0" xfId="6" applyNumberFormat="1" applyFont="1" applyFill="1" applyBorder="1"/>
    <xf numFmtId="167" fontId="39" fillId="0" borderId="0" xfId="6" applyNumberFormat="1" applyFont="1" applyFill="1" applyBorder="1" applyAlignment="1">
      <alignment horizontal="right"/>
    </xf>
    <xf numFmtId="0" fontId="16" fillId="8" borderId="6" xfId="1" applyFont="1" applyFill="1" applyBorder="1"/>
    <xf numFmtId="0" fontId="25" fillId="9" borderId="0" xfId="0" applyFont="1" applyFill="1" applyAlignment="1">
      <alignment vertical="center" wrapText="1"/>
    </xf>
    <xf numFmtId="0" fontId="25" fillId="9" borderId="0" xfId="0" applyFont="1" applyFill="1" applyAlignment="1">
      <alignment horizontal="right" vertical="center"/>
    </xf>
    <xf numFmtId="2" fontId="25" fillId="9" borderId="0" xfId="0" applyNumberFormat="1" applyFont="1" applyFill="1" applyAlignment="1">
      <alignment horizontal="right" vertical="center"/>
    </xf>
    <xf numFmtId="0" fontId="41" fillId="9" borderId="0" xfId="0" applyFont="1" applyFill="1" applyAlignment="1">
      <alignment horizontal="right" vertical="center"/>
    </xf>
    <xf numFmtId="0" fontId="42" fillId="0" borderId="0" xfId="0" applyFont="1"/>
    <xf numFmtId="9" fontId="25" fillId="9" borderId="0" xfId="5" applyFont="1" applyFill="1" applyAlignment="1">
      <alignment horizontal="right" vertical="center"/>
    </xf>
    <xf numFmtId="167" fontId="41" fillId="9" borderId="0" xfId="6" applyNumberFormat="1" applyFont="1" applyFill="1" applyAlignment="1">
      <alignment horizontal="right" vertical="center"/>
    </xf>
    <xf numFmtId="0" fontId="41" fillId="0" borderId="0" xfId="0" applyFont="1"/>
    <xf numFmtId="0" fontId="43" fillId="0" borderId="0" xfId="0" applyFont="1"/>
    <xf numFmtId="0" fontId="24" fillId="9" borderId="0" xfId="0" applyFont="1" applyFill="1"/>
    <xf numFmtId="3" fontId="17" fillId="9" borderId="0" xfId="0" applyNumberFormat="1" applyFont="1" applyFill="1"/>
    <xf numFmtId="3" fontId="21" fillId="9" borderId="0" xfId="0" applyNumberFormat="1" applyFont="1" applyFill="1"/>
    <xf numFmtId="3" fontId="25" fillId="9" borderId="0" xfId="0" applyNumberFormat="1" applyFont="1" applyFill="1"/>
    <xf numFmtId="3" fontId="41" fillId="9" borderId="0" xfId="0" applyNumberFormat="1" applyFont="1" applyFill="1"/>
    <xf numFmtId="0" fontId="44" fillId="8" borderId="0" xfId="1" applyFont="1" applyFill="1" applyBorder="1" applyAlignment="1">
      <alignment vertical="center"/>
    </xf>
    <xf numFmtId="9" fontId="17" fillId="9" borderId="0" xfId="0" applyNumberFormat="1" applyFont="1" applyFill="1"/>
    <xf numFmtId="0" fontId="44" fillId="8" borderId="0" xfId="1" applyFont="1" applyFill="1" applyBorder="1"/>
    <xf numFmtId="0" fontId="17" fillId="9" borderId="2" xfId="0" applyFont="1" applyFill="1" applyBorder="1"/>
    <xf numFmtId="3" fontId="17" fillId="9" borderId="2" xfId="0" applyNumberFormat="1" applyFont="1" applyFill="1" applyBorder="1"/>
    <xf numFmtId="3" fontId="21" fillId="9" borderId="2" xfId="0" applyNumberFormat="1" applyFont="1" applyFill="1" applyBorder="1"/>
    <xf numFmtId="3" fontId="45" fillId="9" borderId="0" xfId="0" applyNumberFormat="1" applyFont="1" applyFill="1"/>
    <xf numFmtId="9" fontId="17" fillId="9" borderId="2" xfId="0" applyNumberFormat="1" applyFont="1" applyFill="1" applyBorder="1"/>
    <xf numFmtId="0" fontId="35" fillId="8" borderId="0" xfId="1" applyFont="1" applyFill="1" applyBorder="1" applyAlignment="1">
      <alignment horizontal="right" vertical="center"/>
    </xf>
    <xf numFmtId="0" fontId="17" fillId="9" borderId="0" xfId="0" applyFont="1" applyFill="1" applyAlignment="1">
      <alignment horizontal="right"/>
    </xf>
    <xf numFmtId="0" fontId="16" fillId="9" borderId="0" xfId="1" applyFont="1" applyFill="1" applyBorder="1"/>
    <xf numFmtId="0" fontId="16" fillId="9" borderId="0" xfId="1" applyFont="1" applyFill="1" applyBorder="1" applyAlignment="1">
      <alignment horizontal="right"/>
    </xf>
    <xf numFmtId="9" fontId="21" fillId="9" borderId="0" xfId="0" applyNumberFormat="1" applyFont="1" applyFill="1"/>
    <xf numFmtId="0" fontId="17" fillId="9" borderId="0" xfId="0" applyFont="1" applyFill="1" applyAlignment="1">
      <alignment wrapText="1"/>
    </xf>
    <xf numFmtId="0" fontId="38" fillId="0" borderId="0" xfId="0" applyFont="1"/>
    <xf numFmtId="0" fontId="35" fillId="19" borderId="0" xfId="0" applyFont="1" applyFill="1"/>
    <xf numFmtId="0" fontId="31" fillId="9" borderId="0" xfId="0" applyFont="1" applyFill="1" applyAlignment="1">
      <alignment wrapText="1"/>
    </xf>
    <xf numFmtId="0" fontId="25" fillId="9" borderId="0" xfId="0" applyFont="1" applyFill="1" applyAlignment="1">
      <alignment vertical="center"/>
    </xf>
    <xf numFmtId="0" fontId="41" fillId="9" borderId="0" xfId="0" applyFont="1" applyFill="1" applyAlignment="1">
      <alignment vertical="center"/>
    </xf>
    <xf numFmtId="9" fontId="25" fillId="9" borderId="0" xfId="0" applyNumberFormat="1" applyFont="1" applyFill="1" applyAlignment="1">
      <alignment vertical="center"/>
    </xf>
    <xf numFmtId="9" fontId="25" fillId="9" borderId="0" xfId="0" applyNumberFormat="1" applyFont="1" applyFill="1" applyAlignment="1">
      <alignment horizontal="right" vertical="center"/>
    </xf>
    <xf numFmtId="9" fontId="41" fillId="9" borderId="0" xfId="0" applyNumberFormat="1" applyFont="1" applyFill="1" applyAlignment="1">
      <alignment horizontal="right" vertical="center"/>
    </xf>
    <xf numFmtId="0" fontId="49" fillId="0" borderId="0" xfId="0" applyFont="1" applyAlignment="1">
      <alignment horizontal="center" vertical="center"/>
    </xf>
    <xf numFmtId="0" fontId="35" fillId="19" borderId="5" xfId="0" applyFont="1" applyFill="1" applyBorder="1" applyAlignment="1">
      <alignment horizontal="center"/>
    </xf>
    <xf numFmtId="0" fontId="31" fillId="9" borderId="0" xfId="0" applyFont="1" applyFill="1"/>
    <xf numFmtId="0" fontId="39" fillId="0" borderId="0" xfId="0" applyFont="1"/>
    <xf numFmtId="0" fontId="16" fillId="8" borderId="13" xfId="1" applyFont="1" applyFill="1" applyBorder="1" applyAlignment="1">
      <alignment vertical="center"/>
    </xf>
    <xf numFmtId="0" fontId="16" fillId="8" borderId="14" xfId="1" applyFont="1" applyFill="1" applyBorder="1" applyAlignment="1">
      <alignment vertical="center"/>
    </xf>
    <xf numFmtId="0" fontId="16" fillId="0" borderId="0" xfId="1" applyFont="1" applyFill="1" applyBorder="1" applyAlignment="1">
      <alignment vertical="center"/>
    </xf>
    <xf numFmtId="0" fontId="16" fillId="8" borderId="16" xfId="1" applyFont="1" applyFill="1" applyBorder="1" applyAlignment="1"/>
    <xf numFmtId="0" fontId="16" fillId="8" borderId="0" xfId="1" applyFont="1" applyFill="1" applyBorder="1" applyAlignment="1"/>
    <xf numFmtId="0" fontId="16" fillId="8" borderId="16" xfId="1" applyFont="1" applyFill="1" applyBorder="1" applyAlignment="1">
      <alignment horizontal="right" vertical="center"/>
    </xf>
    <xf numFmtId="0" fontId="16" fillId="0" borderId="0" xfId="1" applyFont="1" applyFill="1" applyBorder="1" applyAlignment="1">
      <alignment horizontal="right" vertical="center"/>
    </xf>
    <xf numFmtId="0" fontId="17" fillId="9" borderId="22" xfId="0" applyFont="1" applyFill="1" applyBorder="1"/>
    <xf numFmtId="3" fontId="17" fillId="9" borderId="16" xfId="0" applyNumberFormat="1" applyFont="1" applyFill="1" applyBorder="1"/>
    <xf numFmtId="3" fontId="17" fillId="0" borderId="0" xfId="0" applyNumberFormat="1" applyFont="1"/>
    <xf numFmtId="3" fontId="41" fillId="9" borderId="16" xfId="0" applyNumberFormat="1" applyFont="1" applyFill="1" applyBorder="1"/>
    <xf numFmtId="0" fontId="25" fillId="9" borderId="22" xfId="0" applyFont="1" applyFill="1" applyBorder="1"/>
    <xf numFmtId="0" fontId="21" fillId="9" borderId="23" xfId="0" applyFont="1" applyFill="1" applyBorder="1"/>
    <xf numFmtId="3" fontId="17" fillId="9" borderId="18" xfId="0" applyNumberFormat="1" applyFont="1" applyFill="1" applyBorder="1"/>
    <xf numFmtId="3" fontId="17" fillId="9" borderId="19" xfId="0" applyNumberFormat="1" applyFont="1" applyFill="1" applyBorder="1"/>
    <xf numFmtId="0" fontId="17" fillId="0" borderId="0" xfId="0" applyFont="1" applyAlignment="1">
      <alignment vertical="center" wrapText="1"/>
    </xf>
    <xf numFmtId="0" fontId="16" fillId="8" borderId="16" xfId="1" applyFont="1" applyFill="1" applyBorder="1" applyAlignment="1">
      <alignment horizontal="right" vertical="center" wrapText="1"/>
    </xf>
    <xf numFmtId="0" fontId="16" fillId="8" borderId="0" xfId="1" applyFont="1" applyFill="1" applyBorder="1" applyAlignment="1">
      <alignment horizontal="right" vertical="center" wrapText="1"/>
    </xf>
    <xf numFmtId="0" fontId="16" fillId="8" borderId="17" xfId="1" applyFont="1" applyFill="1" applyBorder="1" applyAlignment="1">
      <alignment horizontal="right" vertical="center" wrapText="1"/>
    </xf>
    <xf numFmtId="0" fontId="25" fillId="0" borderId="0" xfId="0" applyFont="1" applyAlignment="1">
      <alignment horizontal="center" vertical="center" wrapText="1"/>
    </xf>
    <xf numFmtId="0" fontId="17" fillId="0" borderId="22" xfId="0" applyFont="1" applyBorder="1"/>
    <xf numFmtId="3" fontId="25" fillId="9" borderId="16" xfId="0" applyNumberFormat="1" applyFont="1" applyFill="1" applyBorder="1" applyAlignment="1">
      <alignment horizontal="right"/>
    </xf>
    <xf numFmtId="3" fontId="25" fillId="9" borderId="0" xfId="0" applyNumberFormat="1" applyFont="1" applyFill="1" applyAlignment="1">
      <alignment horizontal="right"/>
    </xf>
    <xf numFmtId="3" fontId="17" fillId="9" borderId="17" xfId="0" applyNumberFormat="1" applyFont="1" applyFill="1" applyBorder="1" applyAlignment="1">
      <alignment horizontal="right"/>
    </xf>
    <xf numFmtId="3" fontId="41" fillId="9" borderId="16" xfId="0" applyNumberFormat="1" applyFont="1" applyFill="1" applyBorder="1" applyAlignment="1">
      <alignment horizontal="right"/>
    </xf>
    <xf numFmtId="3" fontId="41" fillId="9" borderId="0" xfId="0" applyNumberFormat="1" applyFont="1" applyFill="1" applyAlignment="1">
      <alignment horizontal="right"/>
    </xf>
    <xf numFmtId="3" fontId="21" fillId="9" borderId="17" xfId="0" applyNumberFormat="1" applyFont="1" applyFill="1" applyBorder="1" applyAlignment="1">
      <alignment horizontal="right"/>
    </xf>
    <xf numFmtId="0" fontId="25" fillId="0" borderId="22" xfId="0" applyFont="1" applyBorder="1"/>
    <xf numFmtId="3" fontId="17" fillId="9" borderId="16" xfId="0" applyNumberFormat="1" applyFont="1" applyFill="1" applyBorder="1" applyAlignment="1">
      <alignment horizontal="right"/>
    </xf>
    <xf numFmtId="3" fontId="17" fillId="9" borderId="0" xfId="0" applyNumberFormat="1" applyFont="1" applyFill="1" applyAlignment="1">
      <alignment horizontal="right"/>
    </xf>
    <xf numFmtId="0" fontId="21" fillId="0" borderId="23" xfId="0" applyFont="1" applyBorder="1"/>
    <xf numFmtId="3" fontId="17" fillId="9" borderId="18" xfId="0" applyNumberFormat="1" applyFont="1" applyFill="1" applyBorder="1" applyAlignment="1">
      <alignment horizontal="right"/>
    </xf>
    <xf numFmtId="3" fontId="17" fillId="9" borderId="19" xfId="0" applyNumberFormat="1" applyFont="1" applyFill="1" applyBorder="1" applyAlignment="1">
      <alignment horizontal="right"/>
    </xf>
    <xf numFmtId="3" fontId="17" fillId="9" borderId="20" xfId="0" applyNumberFormat="1" applyFont="1" applyFill="1" applyBorder="1" applyAlignment="1">
      <alignment horizontal="right"/>
    </xf>
    <xf numFmtId="3" fontId="25" fillId="9" borderId="18" xfId="0" applyNumberFormat="1" applyFont="1" applyFill="1" applyBorder="1" applyAlignment="1">
      <alignment horizontal="right"/>
    </xf>
    <xf numFmtId="3" fontId="25" fillId="9" borderId="19" xfId="0" applyNumberFormat="1" applyFont="1" applyFill="1" applyBorder="1" applyAlignment="1">
      <alignment horizontal="right"/>
    </xf>
    <xf numFmtId="3" fontId="25" fillId="9" borderId="20" xfId="0" applyNumberFormat="1" applyFont="1" applyFill="1" applyBorder="1" applyAlignment="1">
      <alignment horizontal="right"/>
    </xf>
    <xf numFmtId="0" fontId="44" fillId="8" borderId="0" xfId="1" applyFont="1" applyFill="1" applyBorder="1" applyAlignment="1">
      <alignment horizontal="right"/>
    </xf>
    <xf numFmtId="9" fontId="17" fillId="9" borderId="0" xfId="0" applyNumberFormat="1" applyFont="1" applyFill="1" applyAlignment="1">
      <alignment horizontal="right"/>
    </xf>
    <xf numFmtId="9" fontId="21" fillId="9" borderId="0" xfId="5" applyFont="1" applyFill="1" applyBorder="1"/>
    <xf numFmtId="3" fontId="17" fillId="9" borderId="2" xfId="0" applyNumberFormat="1" applyFont="1" applyFill="1" applyBorder="1" applyAlignment="1">
      <alignment horizontal="right"/>
    </xf>
    <xf numFmtId="9" fontId="17" fillId="9" borderId="2" xfId="0" applyNumberFormat="1" applyFont="1" applyFill="1" applyBorder="1" applyAlignment="1">
      <alignment horizontal="right"/>
    </xf>
    <xf numFmtId="9" fontId="17" fillId="9" borderId="2" xfId="5" applyFont="1" applyFill="1" applyBorder="1"/>
    <xf numFmtId="9" fontId="21" fillId="9" borderId="2" xfId="5" applyFont="1" applyFill="1" applyBorder="1"/>
    <xf numFmtId="9" fontId="17" fillId="9" borderId="0" xfId="5" applyFont="1" applyFill="1"/>
    <xf numFmtId="9" fontId="21" fillId="9" borderId="0" xfId="5" applyFont="1" applyFill="1"/>
    <xf numFmtId="9" fontId="17" fillId="9" borderId="0" xfId="5" applyFont="1" applyFill="1" applyAlignment="1">
      <alignment horizontal="right"/>
    </xf>
    <xf numFmtId="9" fontId="17" fillId="9" borderId="2" xfId="5" applyFont="1" applyFill="1" applyBorder="1" applyAlignment="1">
      <alignment horizontal="right"/>
    </xf>
    <xf numFmtId="9" fontId="21" fillId="9" borderId="2" xfId="0" applyNumberFormat="1" applyFont="1" applyFill="1" applyBorder="1"/>
    <xf numFmtId="0" fontId="44" fillId="8" borderId="0" xfId="1" applyFont="1" applyFill="1" applyBorder="1" applyAlignment="1">
      <alignment horizontal="center"/>
    </xf>
    <xf numFmtId="0" fontId="41" fillId="9" borderId="0" xfId="0" applyFont="1" applyFill="1"/>
    <xf numFmtId="0" fontId="49" fillId="0" borderId="0" xfId="0" applyFont="1"/>
    <xf numFmtId="0" fontId="51" fillId="0" borderId="0" xfId="0" applyFont="1"/>
    <xf numFmtId="0" fontId="25" fillId="0" borderId="0" xfId="0" applyFont="1" applyAlignment="1">
      <alignment horizontal="right"/>
    </xf>
    <xf numFmtId="9" fontId="25" fillId="9" borderId="0" xfId="0" applyNumberFormat="1" applyFont="1" applyFill="1"/>
    <xf numFmtId="0" fontId="52" fillId="0" borderId="0" xfId="0" applyFont="1"/>
    <xf numFmtId="0" fontId="17" fillId="13" borderId="0" xfId="0" applyFont="1" applyFill="1"/>
    <xf numFmtId="0" fontId="16" fillId="8" borderId="0" xfId="1" applyFont="1" applyFill="1" applyBorder="1" applyAlignment="1">
      <alignment wrapText="1"/>
    </xf>
    <xf numFmtId="0" fontId="44" fillId="8" borderId="0" xfId="1" applyFont="1" applyFill="1" applyBorder="1" applyAlignment="1">
      <alignment horizontal="right" vertical="center"/>
    </xf>
    <xf numFmtId="0" fontId="41" fillId="9" borderId="0" xfId="0" applyFont="1" applyFill="1" applyAlignment="1">
      <alignment horizontal="center"/>
    </xf>
    <xf numFmtId="0" fontId="41" fillId="9" borderId="0" xfId="0" applyFont="1" applyFill="1" applyAlignment="1">
      <alignment horizontal="right"/>
    </xf>
    <xf numFmtId="0" fontId="41" fillId="9" borderId="0" xfId="0" quotePrefix="1" applyFont="1" applyFill="1" applyAlignment="1">
      <alignment horizontal="center"/>
    </xf>
    <xf numFmtId="0" fontId="53" fillId="0" borderId="0" xfId="0" applyFont="1"/>
    <xf numFmtId="0" fontId="54" fillId="8" borderId="6" xfId="1" applyFont="1" applyFill="1" applyBorder="1" applyAlignment="1">
      <alignment horizontal="center" vertical="center"/>
    </xf>
    <xf numFmtId="0" fontId="54" fillId="8" borderId="0" xfId="1" applyFont="1" applyFill="1" applyBorder="1" applyAlignment="1">
      <alignment horizontal="right" vertical="center"/>
    </xf>
    <xf numFmtId="0" fontId="17" fillId="0" borderId="0" xfId="0" applyFont="1" applyAlignment="1">
      <alignment horizontal="left"/>
    </xf>
    <xf numFmtId="165" fontId="17" fillId="9" borderId="0" xfId="0" applyNumberFormat="1" applyFont="1" applyFill="1" applyAlignment="1">
      <alignment horizontal="right"/>
    </xf>
    <xf numFmtId="165" fontId="17" fillId="9" borderId="0" xfId="0" applyNumberFormat="1" applyFont="1" applyFill="1"/>
    <xf numFmtId="165" fontId="17" fillId="9" borderId="0" xfId="5" applyNumberFormat="1" applyFont="1" applyFill="1" applyBorder="1"/>
    <xf numFmtId="0" fontId="54" fillId="8" borderId="0" xfId="1" applyFont="1" applyFill="1" applyBorder="1" applyAlignment="1">
      <alignment horizontal="center" vertical="center"/>
    </xf>
    <xf numFmtId="167" fontId="17" fillId="9" borderId="0" xfId="6" applyNumberFormat="1" applyFont="1" applyFill="1" applyBorder="1"/>
    <xf numFmtId="0" fontId="25" fillId="0" borderId="0" xfId="15" applyFont="1"/>
    <xf numFmtId="167" fontId="17" fillId="0" borderId="0" xfId="6" applyNumberFormat="1" applyFont="1"/>
    <xf numFmtId="0" fontId="35" fillId="16" borderId="0" xfId="15" applyFont="1" applyFill="1"/>
    <xf numFmtId="0" fontId="25" fillId="20" borderId="0" xfId="15" applyFont="1" applyFill="1"/>
    <xf numFmtId="0" fontId="31" fillId="0" borderId="0" xfId="15" applyFont="1"/>
    <xf numFmtId="0" fontId="25" fillId="0" borderId="0" xfId="15" applyFont="1" applyAlignment="1">
      <alignment horizontal="left" vertical="top" wrapText="1"/>
    </xf>
    <xf numFmtId="174" fontId="25" fillId="0" borderId="0" xfId="15" applyNumberFormat="1" applyFont="1"/>
    <xf numFmtId="165" fontId="25" fillId="0" borderId="0" xfId="15" applyNumberFormat="1" applyFont="1"/>
    <xf numFmtId="0" fontId="25" fillId="0" borderId="0" xfId="15" applyFont="1" applyAlignment="1">
      <alignment wrapText="1"/>
    </xf>
    <xf numFmtId="167" fontId="25" fillId="0" borderId="0" xfId="16" applyNumberFormat="1" applyFont="1"/>
    <xf numFmtId="3" fontId="25" fillId="0" borderId="0" xfId="16" applyNumberFormat="1" applyFont="1"/>
    <xf numFmtId="37" fontId="21" fillId="9" borderId="0" xfId="4" applyNumberFormat="1" applyFont="1" applyFill="1" applyAlignment="1">
      <alignment horizontal="right" vertical="top" indent="1"/>
    </xf>
    <xf numFmtId="173" fontId="21" fillId="9" borderId="0" xfId="4" applyNumberFormat="1" applyFont="1" applyFill="1" applyAlignment="1">
      <alignment horizontal="right" vertical="top" indent="1"/>
    </xf>
    <xf numFmtId="2" fontId="17" fillId="9" borderId="0" xfId="0" applyNumberFormat="1" applyFont="1" applyFill="1"/>
    <xf numFmtId="0" fontId="58" fillId="9" borderId="0" xfId="0" applyFont="1" applyFill="1"/>
    <xf numFmtId="0" fontId="59" fillId="9" borderId="0" xfId="0" applyFont="1" applyFill="1"/>
    <xf numFmtId="167" fontId="25" fillId="0" borderId="0" xfId="6" applyNumberFormat="1" applyFont="1" applyAlignment="1">
      <alignment vertical="center"/>
    </xf>
    <xf numFmtId="0" fontId="35" fillId="16" borderId="0" xfId="0" applyFont="1" applyFill="1"/>
    <xf numFmtId="0" fontId="35" fillId="0" borderId="0" xfId="0" applyFont="1"/>
    <xf numFmtId="0" fontId="37" fillId="0" borderId="0" xfId="3" applyFont="1"/>
    <xf numFmtId="0" fontId="25" fillId="0" borderId="0" xfId="0" applyFont="1" applyAlignment="1">
      <alignment vertical="top" wrapText="1"/>
    </xf>
    <xf numFmtId="0" fontId="35" fillId="16" borderId="0" xfId="0" applyFont="1" applyFill="1" applyAlignment="1">
      <alignment horizontal="right" vertical="center"/>
    </xf>
    <xf numFmtId="0" fontId="25" fillId="0" borderId="0" xfId="0" applyFont="1" applyAlignment="1">
      <alignment horizontal="center"/>
    </xf>
    <xf numFmtId="0" fontId="25" fillId="0" borderId="0" xfId="0" applyFont="1" applyAlignment="1">
      <alignment horizontal="right" vertical="center"/>
    </xf>
    <xf numFmtId="167" fontId="25" fillId="0" borderId="0" xfId="6" applyNumberFormat="1" applyFont="1" applyAlignment="1">
      <alignment horizontal="right" vertical="center"/>
    </xf>
    <xf numFmtId="167" fontId="25" fillId="0" borderId="0" xfId="0" applyNumberFormat="1" applyFont="1" applyAlignment="1">
      <alignment horizontal="right" vertical="center"/>
    </xf>
    <xf numFmtId="9" fontId="25" fillId="0" borderId="0" xfId="0" applyNumberFormat="1" applyFont="1" applyAlignment="1">
      <alignment horizontal="right" vertical="center"/>
    </xf>
    <xf numFmtId="9" fontId="25" fillId="0" borderId="0" xfId="5" applyFont="1" applyFill="1" applyAlignment="1">
      <alignment horizontal="right" vertical="center"/>
    </xf>
    <xf numFmtId="0" fontId="35" fillId="0" borderId="0" xfId="0" applyFont="1" applyAlignment="1">
      <alignment horizontal="right" vertical="center"/>
    </xf>
    <xf numFmtId="167" fontId="25" fillId="0" borderId="12" xfId="6" applyNumberFormat="1" applyFont="1" applyBorder="1" applyAlignment="1">
      <alignment horizontal="right" vertical="top"/>
    </xf>
    <xf numFmtId="9" fontId="31" fillId="0" borderId="0" xfId="5" applyFont="1"/>
    <xf numFmtId="0" fontId="21" fillId="0" borderId="0" xfId="0" applyFont="1"/>
    <xf numFmtId="0" fontId="31" fillId="0" borderId="0" xfId="0" applyFont="1" applyAlignment="1">
      <alignment horizontal="right" vertical="center"/>
    </xf>
    <xf numFmtId="3" fontId="25" fillId="0" borderId="0" xfId="0" applyNumberFormat="1" applyFont="1" applyAlignment="1">
      <alignment horizontal="right" vertical="center"/>
    </xf>
    <xf numFmtId="0" fontId="39" fillId="0" borderId="0" xfId="0" applyFont="1" applyAlignment="1">
      <alignment horizontal="right" vertical="center"/>
    </xf>
    <xf numFmtId="43" fontId="25" fillId="0" borderId="0" xfId="0" applyNumberFormat="1" applyFont="1" applyAlignment="1">
      <alignment horizontal="right" vertical="center"/>
    </xf>
    <xf numFmtId="0" fontId="50" fillId="17" borderId="0" xfId="0" applyFont="1" applyFill="1" applyAlignment="1">
      <alignment horizontal="right" vertical="center"/>
    </xf>
    <xf numFmtId="0" fontId="50" fillId="17" borderId="0" xfId="0" applyFont="1" applyFill="1"/>
    <xf numFmtId="0" fontId="50" fillId="18" borderId="0" xfId="0" applyFont="1" applyFill="1"/>
    <xf numFmtId="167" fontId="41" fillId="0" borderId="0" xfId="0" applyNumberFormat="1" applyFont="1" applyAlignment="1">
      <alignment horizontal="right" vertical="center"/>
    </xf>
    <xf numFmtId="170" fontId="25" fillId="0" borderId="0" xfId="0" applyNumberFormat="1" applyFont="1"/>
    <xf numFmtId="167" fontId="25" fillId="0" borderId="0" xfId="6" applyNumberFormat="1" applyFont="1" applyFill="1"/>
    <xf numFmtId="43" fontId="25" fillId="0" borderId="0" xfId="0" applyNumberFormat="1" applyFont="1"/>
    <xf numFmtId="2" fontId="25" fillId="0" borderId="0" xfId="0" applyNumberFormat="1" applyFont="1" applyAlignment="1">
      <alignment horizontal="right" vertical="center"/>
    </xf>
    <xf numFmtId="2" fontId="25" fillId="0" borderId="0" xfId="0" applyNumberFormat="1" applyFont="1"/>
    <xf numFmtId="172" fontId="25" fillId="0" borderId="0" xfId="0" applyNumberFormat="1" applyFont="1"/>
    <xf numFmtId="165" fontId="25" fillId="0" borderId="0" xfId="0" applyNumberFormat="1" applyFont="1"/>
    <xf numFmtId="9" fontId="25" fillId="0" borderId="0" xfId="5" applyFont="1" applyFill="1"/>
    <xf numFmtId="0" fontId="50" fillId="0" borderId="0" xfId="0" applyFont="1"/>
    <xf numFmtId="0" fontId="60" fillId="0" borderId="0" xfId="0" applyFont="1" applyAlignment="1">
      <alignment horizontal="justify" vertical="center" wrapText="1"/>
    </xf>
    <xf numFmtId="0" fontId="25" fillId="0" borderId="0" xfId="0" applyFont="1" applyAlignment="1">
      <alignment horizontal="right" vertical="center" wrapText="1"/>
    </xf>
    <xf numFmtId="0" fontId="60" fillId="0" borderId="0" xfId="0" applyFont="1" applyAlignment="1">
      <alignment horizontal="left" vertical="top" wrapText="1"/>
    </xf>
    <xf numFmtId="0" fontId="17" fillId="9" borderId="0" xfId="0" applyFont="1" applyFill="1" applyAlignment="1">
      <alignment horizontal="left" vertical="center" wrapText="1"/>
    </xf>
    <xf numFmtId="2" fontId="17" fillId="9" borderId="0" xfId="0" applyNumberFormat="1" applyFont="1" applyFill="1" applyAlignment="1">
      <alignment horizontal="right"/>
    </xf>
    <xf numFmtId="0" fontId="16" fillId="8" borderId="6" xfId="1" applyFont="1" applyFill="1" applyBorder="1" applyAlignment="1">
      <alignment horizontal="left" vertical="center"/>
    </xf>
    <xf numFmtId="0" fontId="63" fillId="0" borderId="0" xfId="0" applyFont="1" applyAlignment="1">
      <alignment horizontal="center" vertical="center"/>
    </xf>
    <xf numFmtId="0" fontId="63" fillId="0" borderId="0" xfId="0" applyFont="1" applyAlignment="1">
      <alignment horizontal="center" vertical="center" wrapText="1"/>
    </xf>
    <xf numFmtId="0" fontId="63" fillId="0" borderId="0" xfId="0" applyFont="1" applyAlignment="1">
      <alignment horizontal="left" vertical="center"/>
    </xf>
    <xf numFmtId="0" fontId="16" fillId="8" borderId="0" xfId="1" applyFont="1" applyFill="1" applyBorder="1" applyAlignment="1">
      <alignment vertical="center"/>
    </xf>
    <xf numFmtId="0" fontId="25" fillId="0" borderId="27" xfId="0" applyFont="1" applyBorder="1" applyAlignment="1">
      <alignment vertical="center" wrapText="1"/>
    </xf>
    <xf numFmtId="0" fontId="25" fillId="0" borderId="27" xfId="0" applyFont="1" applyBorder="1" applyAlignment="1">
      <alignment vertical="center"/>
    </xf>
    <xf numFmtId="0" fontId="25" fillId="0" borderId="27" xfId="0" applyFont="1" applyBorder="1" applyAlignment="1">
      <alignment horizontal="left" vertical="center" wrapText="1"/>
    </xf>
    <xf numFmtId="0" fontId="25" fillId="0" borderId="27" xfId="0" applyFont="1" applyBorder="1" applyAlignment="1">
      <alignment horizontal="center" vertical="center" wrapText="1"/>
    </xf>
    <xf numFmtId="0" fontId="25" fillId="0" borderId="9" xfId="0" applyFont="1" applyBorder="1" applyAlignment="1">
      <alignment vertical="center" wrapText="1"/>
    </xf>
    <xf numFmtId="0" fontId="25" fillId="0" borderId="9" xfId="0" applyFont="1" applyBorder="1" applyAlignment="1">
      <alignment vertical="center"/>
    </xf>
    <xf numFmtId="0" fontId="25" fillId="0" borderId="9" xfId="0" applyFont="1" applyBorder="1" applyAlignment="1">
      <alignment horizontal="left" vertical="center" wrapText="1"/>
    </xf>
    <xf numFmtId="0" fontId="25" fillId="0" borderId="9" xfId="0" applyFont="1" applyBorder="1" applyAlignment="1">
      <alignment horizontal="center" vertical="center" wrapText="1"/>
    </xf>
    <xf numFmtId="0" fontId="25" fillId="0" borderId="0" xfId="0" applyFont="1" applyAlignment="1">
      <alignment horizontal="left" vertical="center"/>
    </xf>
    <xf numFmtId="0" fontId="36" fillId="0" borderId="0" xfId="10" applyFont="1"/>
    <xf numFmtId="0" fontId="36" fillId="0" borderId="0" xfId="10" applyFont="1" applyAlignment="1">
      <alignment horizontal="center"/>
    </xf>
    <xf numFmtId="0" fontId="15" fillId="0" borderId="0" xfId="10" applyFont="1"/>
    <xf numFmtId="0" fontId="36" fillId="0" borderId="2" xfId="10" applyFont="1" applyBorder="1"/>
    <xf numFmtId="0" fontId="36" fillId="0" borderId="2" xfId="10" applyFont="1" applyBorder="1" applyAlignment="1">
      <alignment horizontal="center"/>
    </xf>
    <xf numFmtId="0" fontId="15" fillId="0" borderId="2" xfId="10" applyFont="1" applyBorder="1"/>
    <xf numFmtId="0" fontId="36" fillId="0" borderId="4" xfId="10" applyFont="1" applyBorder="1"/>
    <xf numFmtId="0" fontId="36" fillId="0" borderId="4" xfId="10" applyFont="1" applyBorder="1" applyAlignment="1">
      <alignment horizontal="center"/>
    </xf>
    <xf numFmtId="0" fontId="15" fillId="0" borderId="4" xfId="10" applyFont="1" applyBorder="1"/>
    <xf numFmtId="0" fontId="15" fillId="0" borderId="0" xfId="10" applyFont="1" applyAlignment="1">
      <alignment horizontal="center"/>
    </xf>
    <xf numFmtId="0" fontId="36" fillId="0" borderId="3" xfId="10" applyFont="1" applyBorder="1"/>
    <xf numFmtId="0" fontId="36" fillId="0" borderId="3" xfId="10" applyFont="1" applyBorder="1" applyAlignment="1">
      <alignment horizontal="center"/>
    </xf>
    <xf numFmtId="0" fontId="15" fillId="0" borderId="3" xfId="10" applyFont="1" applyBorder="1"/>
    <xf numFmtId="0" fontId="50" fillId="16" borderId="0" xfId="0" applyFont="1" applyFill="1"/>
    <xf numFmtId="0" fontId="41" fillId="0" borderId="5" xfId="0" applyFont="1" applyBorder="1"/>
    <xf numFmtId="0" fontId="31" fillId="0" borderId="0" xfId="0" applyFont="1" applyAlignment="1">
      <alignment horizontal="left" vertical="top"/>
    </xf>
    <xf numFmtId="0" fontId="31" fillId="0" borderId="0" xfId="0" applyFont="1" applyAlignment="1">
      <alignment vertical="top"/>
    </xf>
    <xf numFmtId="0" fontId="31" fillId="0" borderId="0" xfId="0" applyFont="1" applyAlignment="1">
      <alignment vertical="top" wrapText="1"/>
    </xf>
    <xf numFmtId="0" fontId="15" fillId="0" borderId="0" xfId="4" applyFont="1"/>
    <xf numFmtId="0" fontId="15" fillId="0" borderId="0" xfId="4" applyFont="1" applyAlignment="1">
      <alignment vertical="center"/>
    </xf>
    <xf numFmtId="9" fontId="25" fillId="0" borderId="0" xfId="14" applyFont="1"/>
    <xf numFmtId="9" fontId="15" fillId="0" borderId="0" xfId="5" applyFont="1"/>
    <xf numFmtId="171" fontId="25" fillId="0" borderId="0" xfId="13" applyNumberFormat="1" applyFont="1"/>
    <xf numFmtId="3" fontId="15" fillId="9" borderId="0" xfId="4" applyNumberFormat="1" applyFont="1" applyFill="1"/>
    <xf numFmtId="165" fontId="15" fillId="0" borderId="0" xfId="4" applyNumberFormat="1" applyFont="1"/>
    <xf numFmtId="0" fontId="15" fillId="0" borderId="31" xfId="4" applyFont="1" applyBorder="1"/>
    <xf numFmtId="0" fontId="15" fillId="0" borderId="32" xfId="4" applyFont="1" applyBorder="1"/>
    <xf numFmtId="0" fontId="66" fillId="9" borderId="0" xfId="4" applyFont="1" applyFill="1" applyAlignment="1">
      <alignment horizontal="left" vertical="top"/>
    </xf>
    <xf numFmtId="0" fontId="66" fillId="0" borderId="0" xfId="4" applyFont="1" applyAlignment="1">
      <alignment horizontal="left" vertical="top"/>
    </xf>
    <xf numFmtId="0" fontId="65" fillId="0" borderId="0" xfId="4" applyFont="1" applyAlignment="1">
      <alignment horizontal="right" vertical="top"/>
    </xf>
    <xf numFmtId="0" fontId="34" fillId="0" borderId="0" xfId="0" applyFont="1" applyAlignment="1">
      <alignment horizontal="center" vertical="center"/>
    </xf>
    <xf numFmtId="0" fontId="34" fillId="0" borderId="0" xfId="0" applyFont="1" applyAlignment="1">
      <alignment horizontal="right" vertical="center"/>
    </xf>
    <xf numFmtId="0" fontId="16" fillId="16" borderId="2" xfId="1" applyFont="1" applyFill="1" applyBorder="1" applyAlignment="1">
      <alignment horizontal="center" vertical="center" wrapText="1"/>
    </xf>
    <xf numFmtId="0" fontId="16" fillId="16" borderId="2" xfId="1" applyFont="1" applyFill="1" applyBorder="1" applyAlignment="1">
      <alignment horizontal="center" vertical="center"/>
    </xf>
    <xf numFmtId="0" fontId="16" fillId="16" borderId="2" xfId="1" applyFont="1" applyFill="1" applyBorder="1" applyAlignment="1">
      <alignment vertical="center"/>
    </xf>
    <xf numFmtId="0" fontId="16" fillId="16" borderId="0" xfId="1" applyFont="1" applyFill="1" applyBorder="1" applyAlignment="1">
      <alignment horizontal="right" vertical="center"/>
    </xf>
    <xf numFmtId="0" fontId="16" fillId="16" borderId="9" xfId="1" applyFont="1" applyFill="1" applyBorder="1" applyAlignment="1">
      <alignment horizontal="right" vertical="top" wrapText="1"/>
    </xf>
    <xf numFmtId="0" fontId="16" fillId="16" borderId="9" xfId="1" applyFont="1" applyFill="1" applyBorder="1" applyAlignment="1">
      <alignment horizontal="right" vertical="center" wrapText="1"/>
    </xf>
    <xf numFmtId="0" fontId="24" fillId="9" borderId="0" xfId="0" applyFont="1" applyFill="1" applyAlignment="1">
      <alignment horizontal="left" vertical="center"/>
    </xf>
    <xf numFmtId="0" fontId="17" fillId="9" borderId="11" xfId="0" applyFont="1" applyFill="1" applyBorder="1" applyAlignment="1">
      <alignment vertical="center" wrapText="1"/>
    </xf>
    <xf numFmtId="3" fontId="17" fillId="9" borderId="11" xfId="0" applyNumberFormat="1" applyFont="1" applyFill="1" applyBorder="1" applyAlignment="1">
      <alignment horizontal="right" vertical="center"/>
    </xf>
    <xf numFmtId="3" fontId="68" fillId="5" borderId="11" xfId="0" applyNumberFormat="1" applyFont="1" applyFill="1" applyBorder="1" applyAlignment="1">
      <alignment horizontal="right" vertical="center"/>
    </xf>
    <xf numFmtId="3" fontId="22" fillId="9" borderId="11" xfId="0" applyNumberFormat="1" applyFont="1" applyFill="1" applyBorder="1" applyAlignment="1">
      <alignment horizontal="right" vertical="center"/>
    </xf>
    <xf numFmtId="9" fontId="22" fillId="9" borderId="10" xfId="5" applyFont="1" applyFill="1" applyBorder="1" applyAlignment="1">
      <alignment horizontal="right" vertical="center"/>
    </xf>
    <xf numFmtId="0" fontId="17" fillId="9" borderId="34" xfId="0" applyFont="1" applyFill="1" applyBorder="1" applyAlignment="1">
      <alignment horizontal="left" vertical="center" wrapText="1"/>
    </xf>
    <xf numFmtId="43" fontId="17" fillId="9" borderId="11" xfId="6" applyFont="1" applyFill="1" applyBorder="1" applyAlignment="1">
      <alignment horizontal="right" vertical="center"/>
    </xf>
    <xf numFmtId="4" fontId="68" fillId="5" borderId="11" xfId="0" applyNumberFormat="1" applyFont="1" applyFill="1" applyBorder="1" applyAlignment="1">
      <alignment horizontal="right" vertical="center"/>
    </xf>
    <xf numFmtId="43" fontId="22" fillId="9" borderId="11" xfId="6" applyFont="1" applyFill="1" applyBorder="1" applyAlignment="1">
      <alignment vertical="center"/>
    </xf>
    <xf numFmtId="165" fontId="22" fillId="9" borderId="10" xfId="5" applyNumberFormat="1" applyFont="1" applyFill="1" applyBorder="1" applyAlignment="1">
      <alignment horizontal="right" vertical="center"/>
    </xf>
    <xf numFmtId="0" fontId="17" fillId="9" borderId="11" xfId="0" applyFont="1" applyFill="1" applyBorder="1" applyAlignment="1">
      <alignment horizontal="left" vertical="center" wrapText="1"/>
    </xf>
    <xf numFmtId="4" fontId="17" fillId="9" borderId="11" xfId="0" applyNumberFormat="1" applyFont="1" applyFill="1" applyBorder="1" applyAlignment="1">
      <alignment horizontal="right" vertical="center"/>
    </xf>
    <xf numFmtId="43" fontId="22" fillId="9" borderId="11" xfId="6" applyFont="1" applyFill="1" applyBorder="1" applyAlignment="1">
      <alignment horizontal="right" vertical="center"/>
    </xf>
    <xf numFmtId="0" fontId="24" fillId="9" borderId="11" xfId="0" applyFont="1" applyFill="1" applyBorder="1" applyAlignment="1">
      <alignment horizontal="left" vertical="center"/>
    </xf>
    <xf numFmtId="165" fontId="17" fillId="9" borderId="11" xfId="0" applyNumberFormat="1" applyFont="1" applyFill="1" applyBorder="1" applyAlignment="1">
      <alignment horizontal="right" vertical="center"/>
    </xf>
    <xf numFmtId="165" fontId="68" fillId="5" borderId="11" xfId="0" applyNumberFormat="1" applyFont="1" applyFill="1" applyBorder="1" applyAlignment="1">
      <alignment horizontal="right" vertical="center"/>
    </xf>
    <xf numFmtId="9" fontId="22" fillId="9" borderId="11" xfId="0" applyNumberFormat="1" applyFont="1" applyFill="1" applyBorder="1" applyAlignment="1">
      <alignment horizontal="right" vertical="center"/>
    </xf>
    <xf numFmtId="0" fontId="17" fillId="9" borderId="11" xfId="0" applyFont="1" applyFill="1" applyBorder="1" applyAlignment="1">
      <alignment vertical="center"/>
    </xf>
    <xf numFmtId="9" fontId="17" fillId="9" borderId="11" xfId="0" applyNumberFormat="1" applyFont="1" applyFill="1" applyBorder="1" applyAlignment="1">
      <alignment horizontal="right" vertical="center"/>
    </xf>
    <xf numFmtId="9" fontId="68" fillId="5" borderId="11" xfId="0" applyNumberFormat="1" applyFont="1" applyFill="1" applyBorder="1" applyAlignment="1">
      <alignment horizontal="right" vertical="center"/>
    </xf>
    <xf numFmtId="0" fontId="24" fillId="9" borderId="10" xfId="0" applyFont="1" applyFill="1" applyBorder="1" applyAlignment="1">
      <alignment horizontal="left" vertical="center"/>
    </xf>
    <xf numFmtId="0" fontId="17" fillId="9" borderId="10" xfId="0" applyFont="1" applyFill="1" applyBorder="1" applyAlignment="1">
      <alignment horizontal="left" vertical="center" wrapText="1"/>
    </xf>
    <xf numFmtId="0" fontId="17" fillId="9" borderId="11" xfId="0" applyFont="1" applyFill="1" applyBorder="1" applyAlignment="1">
      <alignment horizontal="right" vertical="center"/>
    </xf>
    <xf numFmtId="2" fontId="17" fillId="9" borderId="11" xfId="0" applyNumberFormat="1" applyFont="1" applyFill="1" applyBorder="1" applyAlignment="1">
      <alignment horizontal="right" vertical="center"/>
    </xf>
    <xf numFmtId="2" fontId="68" fillId="5" borderId="11" xfId="0" applyNumberFormat="1" applyFont="1" applyFill="1" applyBorder="1" applyAlignment="1">
      <alignment horizontal="right" vertical="center"/>
    </xf>
    <xf numFmtId="2" fontId="22" fillId="9" borderId="11" xfId="0" quotePrefix="1" applyNumberFormat="1" applyFont="1" applyFill="1" applyBorder="1" applyAlignment="1">
      <alignment horizontal="right" vertical="center"/>
    </xf>
    <xf numFmtId="0" fontId="42" fillId="0" borderId="0" xfId="0" applyFont="1" applyAlignment="1">
      <alignment vertical="center"/>
    </xf>
    <xf numFmtId="0" fontId="25" fillId="9" borderId="0" xfId="0" applyFont="1" applyFill="1" applyAlignment="1">
      <alignment horizontal="right" vertical="center" wrapText="1"/>
    </xf>
    <xf numFmtId="0" fontId="31" fillId="9" borderId="0" xfId="0" applyFont="1" applyFill="1" applyAlignment="1">
      <alignment horizontal="right" vertical="center" wrapText="1"/>
    </xf>
    <xf numFmtId="9" fontId="25" fillId="0" borderId="0" xfId="5" applyFont="1" applyAlignment="1">
      <alignment horizontal="right" vertical="center"/>
    </xf>
    <xf numFmtId="0" fontId="69" fillId="0" borderId="0" xfId="1" applyFont="1" applyFill="1" applyBorder="1" applyAlignment="1">
      <alignment vertical="center"/>
    </xf>
    <xf numFmtId="0" fontId="63" fillId="0" borderId="0" xfId="0" applyFont="1" applyAlignment="1">
      <alignment horizontal="center"/>
    </xf>
    <xf numFmtId="0" fontId="71" fillId="8" borderId="0" xfId="1" applyFont="1" applyFill="1" applyBorder="1" applyAlignment="1"/>
    <xf numFmtId="0" fontId="36" fillId="6" borderId="0" xfId="0" applyFont="1" applyFill="1"/>
    <xf numFmtId="0" fontId="26" fillId="6" borderId="0" xfId="2" applyFont="1" applyFill="1" applyBorder="1"/>
    <xf numFmtId="0" fontId="36" fillId="6" borderId="0" xfId="2" applyFont="1" applyFill="1" applyBorder="1"/>
    <xf numFmtId="0" fontId="37" fillId="6" borderId="1" xfId="3" applyFont="1" applyFill="1" applyBorder="1"/>
    <xf numFmtId="0" fontId="25" fillId="6" borderId="1" xfId="0" applyFont="1" applyFill="1" applyBorder="1"/>
    <xf numFmtId="0" fontId="24" fillId="0" borderId="0" xfId="0" applyFont="1" applyAlignment="1">
      <alignment horizontal="center"/>
    </xf>
    <xf numFmtId="0" fontId="72" fillId="6" borderId="0" xfId="1" applyFont="1" applyFill="1" applyBorder="1" applyAlignment="1"/>
    <xf numFmtId="0" fontId="71" fillId="6" borderId="0" xfId="1" applyFont="1" applyFill="1" applyBorder="1" applyAlignment="1"/>
    <xf numFmtId="0" fontId="73" fillId="0" borderId="0" xfId="0" applyFont="1" applyAlignment="1">
      <alignment vertical="top" wrapText="1"/>
    </xf>
    <xf numFmtId="0" fontId="23" fillId="0" borderId="0" xfId="0" applyFont="1" applyAlignment="1">
      <alignment vertical="center"/>
    </xf>
    <xf numFmtId="0" fontId="17" fillId="9" borderId="0" xfId="0" applyFont="1" applyFill="1" applyAlignment="1">
      <alignment horizontal="left"/>
    </xf>
    <xf numFmtId="0" fontId="49" fillId="0" borderId="0" xfId="0" applyFont="1" applyAlignment="1">
      <alignment horizontal="left" vertical="center"/>
    </xf>
    <xf numFmtId="0" fontId="35" fillId="19" borderId="5" xfId="0" applyFont="1" applyFill="1" applyBorder="1" applyAlignment="1">
      <alignment horizontal="left"/>
    </xf>
    <xf numFmtId="0" fontId="25" fillId="0" borderId="5" xfId="0" applyFont="1" applyBorder="1" applyAlignment="1">
      <alignment horizontal="left"/>
    </xf>
    <xf numFmtId="0" fontId="25" fillId="0" borderId="0" xfId="0" applyFont="1" applyAlignment="1">
      <alignment horizontal="left"/>
    </xf>
    <xf numFmtId="0" fontId="75" fillId="0" borderId="0" xfId="0" applyFont="1" applyAlignment="1">
      <alignment horizontal="right" vertical="center"/>
    </xf>
    <xf numFmtId="0" fontId="16" fillId="16" borderId="0" xfId="1" applyFont="1" applyFill="1" applyBorder="1" applyAlignment="1">
      <alignment horizontal="left" vertical="center"/>
    </xf>
    <xf numFmtId="49" fontId="76" fillId="0" borderId="0" xfId="4" applyNumberFormat="1" applyFont="1" applyAlignment="1">
      <alignment horizontal="left" vertical="top" indent="1"/>
    </xf>
    <xf numFmtId="49" fontId="15" fillId="0" borderId="0" xfId="4" applyNumberFormat="1" applyFont="1" applyAlignment="1">
      <alignment horizontal="left" vertical="top" wrapText="1" indent="1"/>
    </xf>
    <xf numFmtId="0" fontId="15" fillId="0" borderId="0" xfId="4" applyFont="1" applyAlignment="1">
      <alignment horizontal="center" vertical="top"/>
    </xf>
    <xf numFmtId="37" fontId="15" fillId="9" borderId="0" xfId="4" applyNumberFormat="1" applyFont="1" applyFill="1" applyAlignment="1">
      <alignment horizontal="right" vertical="top" indent="1"/>
    </xf>
    <xf numFmtId="0" fontId="15" fillId="9" borderId="0" xfId="4" applyFont="1" applyFill="1"/>
    <xf numFmtId="164" fontId="77" fillId="0" borderId="0" xfId="13" applyFont="1" applyBorder="1" applyAlignment="1">
      <alignment horizontal="left" vertical="top"/>
    </xf>
    <xf numFmtId="39" fontId="15" fillId="9" borderId="0" xfId="4" applyNumberFormat="1" applyFont="1" applyFill="1" applyAlignment="1">
      <alignment horizontal="right" vertical="top" indent="1"/>
    </xf>
    <xf numFmtId="37" fontId="15" fillId="0" borderId="0" xfId="4" applyNumberFormat="1" applyFont="1" applyAlignment="1">
      <alignment horizontal="right" vertical="top" indent="1"/>
    </xf>
    <xf numFmtId="173" fontId="15" fillId="0" borderId="0" xfId="4" applyNumberFormat="1" applyFont="1" applyAlignment="1">
      <alignment horizontal="right" vertical="top" indent="1"/>
    </xf>
    <xf numFmtId="9" fontId="15" fillId="0" borderId="0" xfId="5" applyFont="1" applyBorder="1" applyAlignment="1">
      <alignment horizontal="left" vertical="top" wrapText="1" indent="1"/>
    </xf>
    <xf numFmtId="9" fontId="15" fillId="0" borderId="0" xfId="5" applyFont="1" applyBorder="1" applyAlignment="1">
      <alignment horizontal="center" vertical="center" wrapText="1"/>
    </xf>
    <xf numFmtId="49" fontId="79" fillId="0" borderId="0" xfId="4" applyNumberFormat="1" applyFont="1" applyAlignment="1">
      <alignment horizontal="left" vertical="top" wrapText="1" indent="1"/>
    </xf>
    <xf numFmtId="0" fontId="15" fillId="0" borderId="0" xfId="4" applyFont="1" applyAlignment="1">
      <alignment horizontal="right" vertical="center"/>
    </xf>
    <xf numFmtId="0" fontId="16" fillId="16" borderId="2" xfId="1" applyFont="1" applyFill="1" applyBorder="1" applyAlignment="1">
      <alignment horizontal="left" vertical="center" wrapText="1"/>
    </xf>
    <xf numFmtId="0" fontId="15" fillId="0" borderId="0" xfId="4" applyFont="1" applyAlignment="1">
      <alignment wrapText="1"/>
    </xf>
    <xf numFmtId="0" fontId="16" fillId="16" borderId="2" xfId="1" applyFont="1" applyFill="1" applyBorder="1" applyAlignment="1">
      <alignment horizontal="right" vertical="center" wrapText="1"/>
    </xf>
    <xf numFmtId="0" fontId="24" fillId="9" borderId="0" xfId="0" applyFont="1" applyFill="1" applyAlignment="1">
      <alignment horizontal="left" vertical="center" wrapText="1"/>
    </xf>
    <xf numFmtId="0" fontId="15" fillId="9" borderId="0" xfId="4" applyFont="1" applyFill="1" applyAlignment="1">
      <alignment horizontal="center" vertical="top"/>
    </xf>
    <xf numFmtId="3" fontId="15" fillId="0" borderId="0" xfId="4" applyNumberFormat="1" applyFont="1" applyAlignment="1">
      <alignment horizontal="left" vertical="top" wrapText="1" indent="1"/>
    </xf>
    <xf numFmtId="3" fontId="15" fillId="0" borderId="0" xfId="4" applyNumberFormat="1" applyFont="1" applyAlignment="1">
      <alignment horizontal="right" vertical="top" wrapText="1" indent="1"/>
    </xf>
    <xf numFmtId="0" fontId="15" fillId="0" borderId="0" xfId="4" applyFont="1" applyAlignment="1">
      <alignment horizontal="right"/>
    </xf>
    <xf numFmtId="43" fontId="25" fillId="0" borderId="0" xfId="6" applyFont="1"/>
    <xf numFmtId="167" fontId="31" fillId="0" borderId="0" xfId="6" applyNumberFormat="1" applyFont="1"/>
    <xf numFmtId="0" fontId="25" fillId="0" borderId="2" xfId="0" applyFont="1" applyBorder="1"/>
    <xf numFmtId="167" fontId="25" fillId="0" borderId="2" xfId="6" applyNumberFormat="1" applyFont="1" applyBorder="1"/>
    <xf numFmtId="167" fontId="25" fillId="9" borderId="0" xfId="6" applyNumberFormat="1" applyFont="1" applyFill="1" applyBorder="1"/>
    <xf numFmtId="167" fontId="25" fillId="9" borderId="0" xfId="0" applyNumberFormat="1" applyFont="1" applyFill="1"/>
    <xf numFmtId="0" fontId="54" fillId="8" borderId="0" xfId="1" applyFont="1" applyFill="1" applyBorder="1" applyAlignment="1">
      <alignment horizontal="left" vertical="center"/>
    </xf>
    <xf numFmtId="167" fontId="25" fillId="0" borderId="5" xfId="6" applyNumberFormat="1" applyFont="1" applyBorder="1" applyAlignment="1">
      <alignment horizontal="center"/>
    </xf>
    <xf numFmtId="0" fontId="39" fillId="9" borderId="5" xfId="0" applyFont="1" applyFill="1" applyBorder="1" applyAlignment="1">
      <alignment horizontal="left"/>
    </xf>
    <xf numFmtId="167" fontId="39" fillId="9" borderId="5" xfId="6" applyNumberFormat="1" applyFont="1" applyFill="1" applyBorder="1" applyAlignment="1">
      <alignment horizontal="left"/>
    </xf>
    <xf numFmtId="43" fontId="41" fillId="9" borderId="0" xfId="6" applyFont="1" applyFill="1" applyAlignment="1">
      <alignment horizontal="right" vertical="center"/>
    </xf>
    <xf numFmtId="0" fontId="6" fillId="6" borderId="1" xfId="3" applyFill="1" applyBorder="1"/>
    <xf numFmtId="0" fontId="29" fillId="0" borderId="0" xfId="0" applyFont="1" applyAlignment="1">
      <alignment horizontal="center" vertical="center" wrapText="1"/>
    </xf>
    <xf numFmtId="0" fontId="23" fillId="0" borderId="0" xfId="0" applyFont="1" applyAlignment="1">
      <alignment horizontal="center"/>
    </xf>
    <xf numFmtId="0" fontId="23" fillId="0" borderId="0" xfId="0" applyFont="1" applyAlignment="1">
      <alignment horizontal="center" vertical="center"/>
    </xf>
    <xf numFmtId="0" fontId="17" fillId="9" borderId="0" xfId="0" applyFont="1" applyFill="1" applyAlignment="1">
      <alignment horizontal="left" vertical="center" wrapText="1"/>
    </xf>
    <xf numFmtId="0" fontId="17" fillId="9" borderId="33" xfId="0" applyFont="1" applyFill="1" applyBorder="1" applyAlignment="1">
      <alignment horizontal="left" vertical="center" wrapText="1"/>
    </xf>
    <xf numFmtId="0" fontId="17" fillId="9" borderId="34" xfId="0" applyFont="1" applyFill="1" applyBorder="1" applyAlignment="1">
      <alignment horizontal="left" vertical="center" wrapText="1"/>
    </xf>
    <xf numFmtId="0" fontId="24" fillId="9" borderId="0" xfId="0" applyFont="1" applyFill="1" applyAlignment="1">
      <alignment horizontal="left" vertical="center"/>
    </xf>
    <xf numFmtId="0" fontId="24" fillId="9" borderId="10" xfId="0" applyFont="1" applyFill="1" applyBorder="1" applyAlignment="1">
      <alignment horizontal="left" vertical="center"/>
    </xf>
    <xf numFmtId="0" fontId="17" fillId="9" borderId="10" xfId="0" applyFont="1" applyFill="1" applyBorder="1" applyAlignment="1">
      <alignment horizontal="left" vertical="center" wrapText="1"/>
    </xf>
    <xf numFmtId="0" fontId="30" fillId="0" borderId="0" xfId="11" applyFont="1" applyAlignment="1">
      <alignment horizontal="center"/>
    </xf>
    <xf numFmtId="49" fontId="74" fillId="0" borderId="0" xfId="4" applyNumberFormat="1" applyFont="1" applyAlignment="1">
      <alignment horizontal="center" vertical="top"/>
    </xf>
    <xf numFmtId="0" fontId="16" fillId="16" borderId="2" xfId="1" applyFont="1" applyFill="1" applyBorder="1" applyAlignment="1">
      <alignment horizontal="center" vertical="center" wrapText="1"/>
    </xf>
    <xf numFmtId="0" fontId="15" fillId="0" borderId="0" xfId="4" applyFont="1" applyAlignment="1">
      <alignment horizontal="left" vertical="top" wrapText="1"/>
    </xf>
    <xf numFmtId="0" fontId="15" fillId="0" borderId="0" xfId="4" applyFont="1" applyAlignment="1">
      <alignment horizontal="left" wrapText="1"/>
    </xf>
    <xf numFmtId="0" fontId="16" fillId="16" borderId="0" xfId="1" applyFont="1" applyFill="1" applyBorder="1" applyAlignment="1">
      <alignment horizontal="center" vertical="center"/>
    </xf>
    <xf numFmtId="0" fontId="16" fillId="16" borderId="2" xfId="1" applyFont="1" applyFill="1" applyBorder="1" applyAlignment="1">
      <alignment horizontal="center" vertical="center"/>
    </xf>
    <xf numFmtId="0" fontId="16" fillId="16" borderId="2" xfId="1" applyFont="1" applyFill="1" applyBorder="1" applyAlignment="1">
      <alignment horizontal="left" vertical="center"/>
    </xf>
    <xf numFmtId="0" fontId="25" fillId="0" borderId="0" xfId="0" applyFont="1" applyAlignment="1">
      <alignment horizontal="left" vertical="top" wrapText="1"/>
    </xf>
    <xf numFmtId="0" fontId="25" fillId="0" borderId="0" xfId="0" applyFont="1" applyAlignment="1">
      <alignment horizontal="left" vertical="top"/>
    </xf>
    <xf numFmtId="0" fontId="25" fillId="0" borderId="0" xfId="0" applyFont="1" applyAlignment="1">
      <alignment horizontal="left" wrapText="1"/>
    </xf>
    <xf numFmtId="0" fontId="60" fillId="0" borderId="0" xfId="0" applyFont="1" applyAlignment="1">
      <alignment horizontal="left" vertical="top" wrapText="1"/>
    </xf>
    <xf numFmtId="0" fontId="23" fillId="0" borderId="0" xfId="10" applyFont="1" applyAlignment="1">
      <alignment horizontal="center"/>
    </xf>
    <xf numFmtId="0" fontId="54" fillId="8" borderId="36" xfId="1" applyFont="1" applyFill="1" applyBorder="1" applyAlignment="1">
      <alignment horizontal="center" vertical="center"/>
    </xf>
    <xf numFmtId="0" fontId="54" fillId="8" borderId="3" xfId="1" applyFont="1" applyFill="1" applyBorder="1" applyAlignment="1">
      <alignment horizontal="center" vertical="center"/>
    </xf>
    <xf numFmtId="0" fontId="36" fillId="0" borderId="4" xfId="10" applyFont="1" applyBorder="1" applyAlignment="1">
      <alignment horizontal="left" vertical="center"/>
    </xf>
    <xf numFmtId="0" fontId="36" fillId="0" borderId="2" xfId="10" applyFont="1" applyBorder="1" applyAlignment="1">
      <alignment horizontal="left" vertical="center"/>
    </xf>
    <xf numFmtId="0" fontId="54" fillId="8" borderId="35" xfId="1" applyFont="1" applyFill="1" applyBorder="1" applyAlignment="1">
      <alignment horizontal="center" vertical="center"/>
    </xf>
    <xf numFmtId="0" fontId="54" fillId="8" borderId="8" xfId="1" applyFont="1" applyFill="1" applyBorder="1" applyAlignment="1">
      <alignment horizontal="center" vertical="center"/>
    </xf>
    <xf numFmtId="0" fontId="54" fillId="8" borderId="35" xfId="1" applyFont="1" applyFill="1" applyBorder="1" applyAlignment="1">
      <alignment horizontal="left" vertical="center"/>
    </xf>
    <xf numFmtId="0" fontId="54" fillId="8" borderId="8" xfId="1" applyFont="1" applyFill="1" applyBorder="1" applyAlignment="1">
      <alignment horizontal="left" vertical="center"/>
    </xf>
    <xf numFmtId="0" fontId="36" fillId="0" borderId="0" xfId="10" applyFont="1" applyAlignment="1">
      <alignment horizontal="left" vertical="center"/>
    </xf>
    <xf numFmtId="0" fontId="62" fillId="0" borderId="0" xfId="0" applyFont="1" applyAlignment="1">
      <alignment horizontal="center" vertical="center"/>
    </xf>
    <xf numFmtId="0" fontId="16" fillId="8" borderId="7" xfId="1" applyFont="1" applyFill="1" applyBorder="1" applyAlignment="1">
      <alignment horizontal="center" vertical="center"/>
    </xf>
    <xf numFmtId="0" fontId="16" fillId="8" borderId="0" xfId="1" applyFont="1" applyFill="1" applyBorder="1" applyAlignment="1">
      <alignment horizontal="center" vertical="center"/>
    </xf>
    <xf numFmtId="0" fontId="50" fillId="17" borderId="0" xfId="0" applyFont="1" applyFill="1" applyAlignment="1">
      <alignment horizontal="center"/>
    </xf>
    <xf numFmtId="0" fontId="50" fillId="18" borderId="0" xfId="0" applyFont="1" applyFill="1" applyAlignment="1">
      <alignment horizontal="center"/>
    </xf>
    <xf numFmtId="0" fontId="25" fillId="0" borderId="0" xfId="0" applyFont="1" applyAlignment="1">
      <alignment horizontal="center" vertical="center"/>
    </xf>
    <xf numFmtId="0" fontId="25" fillId="0" borderId="0" xfId="0" applyFont="1" applyAlignment="1">
      <alignment horizontal="center"/>
    </xf>
    <xf numFmtId="0" fontId="23" fillId="9" borderId="0" xfId="0" applyFont="1" applyFill="1" applyAlignment="1">
      <alignment horizontal="center" vertical="center"/>
    </xf>
    <xf numFmtId="0" fontId="25" fillId="0" borderId="0" xfId="15" applyFont="1" applyAlignment="1">
      <alignment horizontal="left" vertical="top" wrapText="1"/>
    </xf>
    <xf numFmtId="0" fontId="17" fillId="9" borderId="14" xfId="0" applyFont="1" applyFill="1" applyBorder="1" applyAlignment="1">
      <alignment horizontal="left" vertical="center" wrapText="1"/>
    </xf>
    <xf numFmtId="0" fontId="16" fillId="8" borderId="22" xfId="1" applyFont="1" applyFill="1" applyBorder="1" applyAlignment="1">
      <alignment horizontal="left" vertical="center"/>
    </xf>
    <xf numFmtId="0" fontId="16" fillId="8" borderId="13" xfId="1" applyFont="1" applyFill="1" applyBorder="1" applyAlignment="1">
      <alignment horizontal="center" vertical="center"/>
    </xf>
    <xf numFmtId="0" fontId="16" fillId="8" borderId="14" xfId="1" applyFont="1" applyFill="1" applyBorder="1" applyAlignment="1">
      <alignment horizontal="center" vertical="center"/>
    </xf>
    <xf numFmtId="0" fontId="16" fillId="8" borderId="15" xfId="1" applyFont="1" applyFill="1" applyBorder="1" applyAlignment="1">
      <alignment horizontal="center" vertical="center"/>
    </xf>
    <xf numFmtId="0" fontId="16" fillId="8" borderId="21" xfId="1" applyFont="1" applyFill="1" applyBorder="1" applyAlignment="1">
      <alignment horizontal="left" vertical="center"/>
    </xf>
    <xf numFmtId="0" fontId="16" fillId="8" borderId="24" xfId="1" applyFont="1" applyFill="1" applyBorder="1" applyAlignment="1">
      <alignment horizontal="center"/>
    </xf>
    <xf numFmtId="0" fontId="16" fillId="8" borderId="25" xfId="1" applyFont="1" applyFill="1" applyBorder="1" applyAlignment="1">
      <alignment horizontal="center"/>
    </xf>
    <xf numFmtId="0" fontId="16" fillId="8" borderId="26" xfId="1" applyFont="1" applyFill="1" applyBorder="1" applyAlignment="1">
      <alignment horizontal="center"/>
    </xf>
    <xf numFmtId="0" fontId="48" fillId="0" borderId="0" xfId="0" applyFont="1" applyAlignment="1">
      <alignment horizontal="center" vertical="center"/>
    </xf>
    <xf numFmtId="0" fontId="46" fillId="9" borderId="0" xfId="0" applyFont="1" applyFill="1"/>
    <xf numFmtId="0" fontId="40" fillId="0" borderId="0" xfId="0" applyFont="1" applyAlignment="1">
      <alignment horizontal="center" wrapText="1"/>
    </xf>
    <xf numFmtId="0" fontId="38" fillId="0" borderId="0" xfId="0" applyFont="1" applyAlignment="1">
      <alignment horizontal="center" vertical="top" wrapText="1"/>
    </xf>
    <xf numFmtId="0" fontId="25" fillId="0" borderId="0" xfId="0" applyFont="1" applyAlignment="1">
      <alignment horizontal="left" vertical="center" wrapText="1"/>
    </xf>
    <xf numFmtId="0" fontId="36" fillId="9" borderId="0" xfId="0" applyFont="1" applyFill="1" applyAlignment="1">
      <alignment horizontal="left" vertical="center" wrapText="1"/>
    </xf>
    <xf numFmtId="0" fontId="31" fillId="0" borderId="0" xfId="0" applyFont="1" applyAlignment="1">
      <alignment horizontal="center" vertical="center" wrapText="1"/>
    </xf>
    <xf numFmtId="0" fontId="31" fillId="10" borderId="0" xfId="0" applyFont="1" applyFill="1" applyAlignment="1">
      <alignment horizontal="center"/>
    </xf>
    <xf numFmtId="0" fontId="31" fillId="6" borderId="0" xfId="0" applyFont="1" applyFill="1" applyAlignment="1">
      <alignment horizontal="center" vertical="center"/>
    </xf>
    <xf numFmtId="0" fontId="31" fillId="6" borderId="0" xfId="0" applyFont="1" applyFill="1" applyAlignment="1">
      <alignment horizontal="center" vertical="center" wrapText="1"/>
    </xf>
    <xf numFmtId="0" fontId="31" fillId="11" borderId="0" xfId="0" applyFont="1" applyFill="1" applyAlignment="1">
      <alignment horizontal="center" vertical="center"/>
    </xf>
    <xf numFmtId="0" fontId="28" fillId="0" borderId="0" xfId="0" applyFont="1" applyAlignment="1">
      <alignment horizontal="center"/>
    </xf>
    <xf numFmtId="0" fontId="23" fillId="9" borderId="0" xfId="0" applyFont="1" applyFill="1" applyAlignment="1">
      <alignment horizontal="center"/>
    </xf>
    <xf numFmtId="0" fontId="80" fillId="0" borderId="0" xfId="0" applyFont="1" applyAlignment="1">
      <alignment horizontal="center" vertical="center"/>
    </xf>
    <xf numFmtId="0" fontId="81" fillId="8" borderId="21" xfId="1" applyFont="1" applyFill="1" applyBorder="1" applyAlignment="1">
      <alignment horizontal="left" vertical="center"/>
    </xf>
    <xf numFmtId="0" fontId="81" fillId="8" borderId="21" xfId="1" applyFont="1" applyFill="1" applyBorder="1" applyAlignment="1">
      <alignment horizontal="right" vertical="center"/>
    </xf>
    <xf numFmtId="9" fontId="0" fillId="0" borderId="0" xfId="0" applyNumberFormat="1"/>
    <xf numFmtId="0" fontId="82" fillId="0" borderId="0" xfId="0" applyFont="1"/>
  </cellXfs>
  <cellStyles count="17">
    <cellStyle name="20 % - Akzent1" xfId="2" builtinId="30"/>
    <cellStyle name="Currency 2" xfId="7" xr:uid="{3A64E5CF-401E-4A51-AFC2-6905938646B6}"/>
    <cellStyle name="Gut" xfId="1" builtinId="26"/>
    <cellStyle name="Komma" xfId="6" builtinId="3"/>
    <cellStyle name="Komma 2" xfId="9" xr:uid="{F72F0FDB-BA9B-4527-BF1F-9BEF72A85FF7}"/>
    <cellStyle name="Komma 2 2" xfId="16" xr:uid="{FBB396E7-A82E-4E5E-9040-0B330C704DBD}"/>
    <cellStyle name="Komma 3" xfId="12" xr:uid="{D2204D34-AF3C-4968-BA20-118B81BC126A}"/>
    <cellStyle name="Komma 4" xfId="13" xr:uid="{D4196323-16A4-4DD2-844F-776C91886611}"/>
    <cellStyle name="Link" xfId="3" builtinId="8"/>
    <cellStyle name="Prozent" xfId="5" builtinId="5"/>
    <cellStyle name="Prozent 2" xfId="14" xr:uid="{F0100ABD-DD8F-41A5-8295-BE0179BE9C35}"/>
    <cellStyle name="Standard" xfId="0" builtinId="0"/>
    <cellStyle name="Standard 2" xfId="4" xr:uid="{B16B6E52-0078-4524-8DB5-176B79701DBA}"/>
    <cellStyle name="Standard 2 2" xfId="15" xr:uid="{D5B2BD34-CC17-46D2-AE8D-22FFA1E8785F}"/>
    <cellStyle name="Standard 3" xfId="10" xr:uid="{F65DC36F-6026-4818-BF10-2B967E45FF35}"/>
    <cellStyle name="Standard 4" xfId="11" xr:uid="{9EE10A7A-B5A4-4F8C-86CA-B75C1C0BA5E6}"/>
    <cellStyle name="Währung" xfId="8" builtinId="4"/>
  </cellStyles>
  <dxfs count="0"/>
  <tableStyles count="0" defaultTableStyle="TableStyleMedium2"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147851</xdr:colOff>
      <xdr:row>2</xdr:row>
      <xdr:rowOff>0</xdr:rowOff>
    </xdr:from>
    <xdr:to>
      <xdr:col>13</xdr:col>
      <xdr:colOff>227463</xdr:colOff>
      <xdr:row>26</xdr:row>
      <xdr:rowOff>34119</xdr:rowOff>
    </xdr:to>
    <xdr:pic>
      <xdr:nvPicPr>
        <xdr:cNvPr id="3" name="Grafik 2">
          <a:extLst>
            <a:ext uri="{FF2B5EF4-FFF2-40B4-BE49-F238E27FC236}">
              <a16:creationId xmlns:a16="http://schemas.microsoft.com/office/drawing/2014/main" id="{BEF33A22-2036-3FE6-E36A-0DEBE4634B0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1045"/>
        <a:stretch/>
      </xdr:blipFill>
      <xdr:spPr>
        <a:xfrm>
          <a:off x="147851" y="2274627"/>
          <a:ext cx="7620000" cy="50837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95250</xdr:colOff>
      <xdr:row>2</xdr:row>
      <xdr:rowOff>91440</xdr:rowOff>
    </xdr:from>
    <xdr:to>
      <xdr:col>3</xdr:col>
      <xdr:colOff>20955</xdr:colOff>
      <xdr:row>21</xdr:row>
      <xdr:rowOff>19050</xdr:rowOff>
    </xdr:to>
    <xdr:pic>
      <xdr:nvPicPr>
        <xdr:cNvPr id="2" name="Grafik 1">
          <a:extLst>
            <a:ext uri="{FF2B5EF4-FFF2-40B4-BE49-F238E27FC236}">
              <a16:creationId xmlns:a16="http://schemas.microsoft.com/office/drawing/2014/main" id="{C7A0EB29-25F5-4D5E-B7E4-EA444D10B72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82" t="1107" r="518" b="1117"/>
        <a:stretch/>
      </xdr:blipFill>
      <xdr:spPr>
        <a:xfrm>
          <a:off x="901700" y="605790"/>
          <a:ext cx="4885055" cy="34264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83AC7466-FFB0-2B96-3E19-89999AC1887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X14A0T</a:t>
          </a:r>
          <a:endParaRPr lang="en-AT" sz="100">
            <a:latin typeface="ZWAdobeF" pitchFamily="2"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1D949A3-602F-3B22-21B7-CA0F604F0F5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X17A0T</a:t>
          </a:r>
          <a:endParaRPr lang="en-AT" sz="100">
            <a:latin typeface="ZWAdobeF" pitchFamily="2"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E6BDD2C-2C43-8DB0-C42E-66AC096AE7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X15A0T</a:t>
          </a:r>
          <a:endParaRPr lang="en-AT" sz="100">
            <a:latin typeface="ZWAdobeF" pitchFamily="2"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330200</xdr:colOff>
      <xdr:row>4</xdr:row>
      <xdr:rowOff>19050</xdr:rowOff>
    </xdr:from>
    <xdr:to>
      <xdr:col>1</xdr:col>
      <xdr:colOff>707436</xdr:colOff>
      <xdr:row>7</xdr:row>
      <xdr:rowOff>15401</xdr:rowOff>
    </xdr:to>
    <xdr:pic>
      <xdr:nvPicPr>
        <xdr:cNvPr id="2" name="Picture 1">
          <a:extLst>
            <a:ext uri="{FF2B5EF4-FFF2-40B4-BE49-F238E27FC236}">
              <a16:creationId xmlns:a16="http://schemas.microsoft.com/office/drawing/2014/main" id="{A0038976-85DF-48D9-8D11-223CC6A642C9}"/>
            </a:ext>
          </a:extLst>
        </xdr:cNvPr>
        <xdr:cNvPicPr>
          <a:picLocks noChangeAspect="1"/>
        </xdr:cNvPicPr>
      </xdr:nvPicPr>
      <xdr:blipFill>
        <a:blip xmlns:r="http://schemas.openxmlformats.org/officeDocument/2006/relationships" r:embed="rId1"/>
        <a:stretch>
          <a:fillRect/>
        </a:stretch>
      </xdr:blipFill>
      <xdr:spPr>
        <a:xfrm>
          <a:off x="330200" y="781050"/>
          <a:ext cx="971596" cy="71599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4</xdr:col>
      <xdr:colOff>1755775</xdr:colOff>
      <xdr:row>29</xdr:row>
      <xdr:rowOff>157554</xdr:rowOff>
    </xdr:to>
    <xdr:pic>
      <xdr:nvPicPr>
        <xdr:cNvPr id="3" name="Grafik 2">
          <a:extLst>
            <a:ext uri="{FF2B5EF4-FFF2-40B4-BE49-F238E27FC236}">
              <a16:creationId xmlns:a16="http://schemas.microsoft.com/office/drawing/2014/main" id="{1D1FB076-D24A-ABE3-2168-1DC8CBEEA5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675688"/>
          <a:ext cx="7772400" cy="39913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EFD48C1-C2F2-BADF-BE34-C1A5D648765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X8A0T</a:t>
          </a:r>
          <a:endParaRPr lang="en-AT" sz="100">
            <a:latin typeface="ZWAdobeF" pitchFamily="2"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6D07167-37B4-4B05-98C0-3549C89C7AD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X12A0T</a:t>
          </a:r>
          <a:endParaRPr lang="en-AT" sz="100">
            <a:latin typeface="ZWAdobeF" pitchFamily="2" charset="0"/>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1">
          <a:extLst>
            <a:ext uri="{FF2B5EF4-FFF2-40B4-BE49-F238E27FC236}">
              <a16:creationId xmlns:a16="http://schemas.microsoft.com/office/drawing/2014/main" id="{4665BCF2-5590-45B8-99EA-375EC7B3FC3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X12A0T</a:t>
          </a:r>
          <a:endParaRPr lang="en-AT" sz="100">
            <a:latin typeface="ZWAdobeF" pitchFamily="2"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2918B3E-18BA-4489-ABF4-9AEA81E5846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X16A0T</a:t>
          </a:r>
          <a:endParaRPr lang="en-AT" sz="100">
            <a:latin typeface="ZWAdobeF" pitchFamily="2"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3B3236A9-3C6C-4CA2-B591-EBB4140A0743}"/>
            </a:ext>
          </a:extLst>
        </xdr:cNvPr>
        <xdr:cNvSpPr txBox="1"/>
      </xdr:nvSpPr>
      <xdr:spPr>
        <a:xfrm>
          <a:off x="3175" y="3175"/>
          <a:ext cx="61595" cy="10068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X12A0T</a:t>
          </a:r>
          <a:endParaRPr lang="en-AT" sz="100">
            <a:latin typeface="ZWAdobeF" pitchFamily="2" charset="0"/>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1">
          <a:extLst>
            <a:ext uri="{FF2B5EF4-FFF2-40B4-BE49-F238E27FC236}">
              <a16:creationId xmlns:a16="http://schemas.microsoft.com/office/drawing/2014/main" id="{CFF2CC44-C3B8-47A3-82E2-DFEA48F55A0E}"/>
            </a:ext>
          </a:extLst>
        </xdr:cNvPr>
        <xdr:cNvSpPr txBox="1"/>
      </xdr:nvSpPr>
      <xdr:spPr>
        <a:xfrm>
          <a:off x="3175" y="3175"/>
          <a:ext cx="61595" cy="10068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X12A0T</a:t>
          </a:r>
          <a:endParaRPr lang="en-AT" sz="100">
            <a:latin typeface="ZWAdobeF" pitchFamily="2"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31DACA7E-440A-47F1-8335-04E4F9C2D020}"/>
            </a:ext>
          </a:extLst>
        </xdr:cNvPr>
        <xdr:cNvSpPr txBox="1"/>
      </xdr:nvSpPr>
      <xdr:spPr>
        <a:xfrm>
          <a:off x="3175" y="3175"/>
          <a:ext cx="61595" cy="10068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X11A0T</a:t>
          </a:r>
          <a:endParaRPr lang="en-AT" sz="100">
            <a:latin typeface="ZWAdobeF" pitchFamily="2"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2AD9A3E-2A1D-AE01-5504-C4CE9286241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X13A0T</a:t>
          </a:r>
          <a:endParaRPr lang="en-AT" sz="100">
            <a:latin typeface="ZWAdobeF" pitchFamily="2" charset="0"/>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rhimagnesita.sharepoint.com/sites/Sustainability/Freigegebene%20Dokumente/General/CSRD%20Implementation/PWC%20Data%20Request/5%20Interim%20results%20HY%20data/1.%20ESG%20Template%20(ESRS)%20(ENG).xlsx" TargetMode="External"/><Relationship Id="rId1" Type="http://schemas.openxmlformats.org/officeDocument/2006/relationships/externalLinkPath" Target="https://rhimagnesita.sharepoint.com/sites/Sustainability/Freigegebene%20Dokumente/General/CSRD%20Implementation/PWC%20Data%20Request/5%20Interim%20results%20HY%20data/1.%20ESG%20Template%20(ESRS)%20(E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rhimagnesita.sharepoint.com/sites/msteams_47ec6c/Freigegebene%20Dokumente/Risk%20Management/02_Group%20Risk%20Dashboard/2023%20Q1/RHIM_Top%2020%20Risk%20Dashobard_2022%20Q4.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rhimagnesita.sharepoint.com/sites/Sustainability/Freigegebene%20Dokumente/General/CSRD%20Implementation/PWC%20Data%20Request/5%20Interim%20results%20HY%20data/sustainability-data-pack-rhi-magnesita%20-%202024%20v1.xlsx" TargetMode="External"/><Relationship Id="rId1" Type="http://schemas.openxmlformats.org/officeDocument/2006/relationships/externalLinkPath" Target="https://rhimagnesita.sharepoint.com/sites/Sustainability/Freigegebene%20Dokumente/General/CSRD%20Implementation/PWC%20Data%20Request/5%20Interim%20results%20HY%20data/sustainability-data-pack-rhi-magnesita%20-%202024%20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ynopse"/>
      <sheetName val="ESRS1_AnlageD_Aufbau NHE"/>
      <sheetName val="Struktur komplett"/>
      <sheetName val="ESRS2_DR GOV4"/>
      <sheetName val="ESRS2_AnlageB_ListDatapoint"/>
      <sheetName val="ESRS2_AnlageC"/>
      <sheetName val="ESRS_DR E1-IRO1_1"/>
      <sheetName val="ESRS_DR E1-IRO1_2 "/>
      <sheetName val="Tabelle1"/>
      <sheetName val="ESRS_DR E1-4_1"/>
      <sheetName val="ESRS_DR E1-4_1 (2)"/>
      <sheetName val="ESRS_DR E1-4_2"/>
      <sheetName val="ESRS_DR E1-5_1"/>
      <sheetName val="ESRS_DR E1-5_2"/>
      <sheetName val="ESRS_DR E1-5_3"/>
      <sheetName val="ESRS_DR E1-6_GHG emissions_2"/>
      <sheetName val="ESRS_DR E1-6_GHG emissions_1"/>
      <sheetName val="ESRS_DR E1-6_GHG emissions_3"/>
      <sheetName val="ESRS_DR E1-7_1"/>
      <sheetName val="ESRS_DR E1-7_2"/>
      <sheetName val="ESRS_DR E1-7_3"/>
      <sheetName val="ESRS_DR E1-8"/>
      <sheetName val="ESRS_DR E1-9"/>
      <sheetName val="ESRS_DR E1-9 Physical Climate"/>
      <sheetName val="E2 Pollution"/>
      <sheetName val="ESRS_DR E4-IRO1_1"/>
      <sheetName val="ESRS_DR E4-IRO1_2"/>
      <sheetName val="ESRS_DR E4-IRO1_3"/>
      <sheetName val="ESRS_DR E4-4_1"/>
      <sheetName val="ESRS_DR E4-4_2"/>
      <sheetName val="Resources"/>
      <sheetName val="ESRS_DR_E5"/>
      <sheetName val="ESRS_DR S1-6_1"/>
      <sheetName val="ESRS_DR S1-6_2"/>
      <sheetName val="ESRS_DR S1-6_3"/>
      <sheetName val="ESRS_DR S1-6_4"/>
      <sheetName val="ESRS_DR S1-6_5"/>
      <sheetName val="ESRS_DR S1-8"/>
      <sheetName val="ESRS_DR S1-9"/>
      <sheetName val="ESRS_DR S1-14"/>
      <sheetName val="ESRS_DR S1-17"/>
      <sheetName val="ESRS_DR G1-3"/>
      <sheetName val="ESRS_DR G1-5"/>
      <sheetName val="CSRD Scope of Reporting"/>
      <sheetName val="Formatvorlagen"/>
      <sheetName val="FIRE.sys_Intern_Status_"/>
      <sheetName val="FIRE.sys_Intern_Trans_"/>
      <sheetName val="FIRE.sys_Intern_toolsxbr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Dashboard KRI breakdow (2)"/>
      <sheetName val="Index"/>
      <sheetName val="Risk Dashboard for PPT attach"/>
      <sheetName val="Risk Dashboard AC"/>
      <sheetName val="Risk Dashboard Q4 2022_ppt"/>
      <sheetName val="Working Paper 2023"/>
      <sheetName val="Risk Dashboard Q4 2022_new"/>
      <sheetName val="Risk Dashboard Q4 2022"/>
      <sheetName val="KPIs"/>
      <sheetName val="Risk Dashboard EMT Q2 2022"/>
      <sheetName val="Risk Scorings"/>
      <sheetName val="KRIs summary"/>
      <sheetName val="Print PPT Q2_22"/>
      <sheetName val="Email Set"/>
      <sheetName val="Annual Report"/>
      <sheetName val="Risk scoring definitions"/>
      <sheetName val="Categories of Risks"/>
      <sheetName val="Working Paper 2022"/>
      <sheetName val="Risk 1 BT"/>
      <sheetName val="Risk 1 KRIs"/>
      <sheetName val="Risk 2 BT"/>
      <sheetName val="Risk 2 KRIs"/>
      <sheetName val="Risk 3 BT"/>
      <sheetName val="Risk 3 KRIs"/>
      <sheetName val="Risk 4 BT"/>
      <sheetName val="Risk 4 KRIs"/>
      <sheetName val="Risk 6 BT"/>
      <sheetName val="Risk 6 KRIs"/>
      <sheetName val="Risk 7 BT"/>
      <sheetName val="Risk 7 KRIs"/>
      <sheetName val="Risk 8 BT"/>
      <sheetName val="Risk 8 KRIs"/>
      <sheetName val="Risk 9 BT"/>
      <sheetName val="Risk 9 KRIs"/>
      <sheetName val="Risk 10 BT"/>
      <sheetName val="Risk 10 KRIs"/>
      <sheetName val="Risk 11 BT"/>
      <sheetName val="Risk 11 KRIs"/>
      <sheetName val="Risk 12 BT"/>
      <sheetName val="Risk 12 KRIs"/>
      <sheetName val="Risk 13 BT"/>
      <sheetName val="Risk 13 KRIs"/>
      <sheetName val="Risk 14 BT"/>
      <sheetName val="Risk 14 KRIs"/>
      <sheetName val="Risk 15 BT"/>
      <sheetName val="Risk 15 KRIs"/>
      <sheetName val="Risk 16 BT"/>
      <sheetName val="Risk 16 KRIs"/>
      <sheetName val="Risk 17 BT"/>
      <sheetName val="Risk 17 KRIs"/>
      <sheetName val="Risk 18 BT"/>
      <sheetName val="Risk 18 KRIs"/>
      <sheetName val="Risk 19 BT"/>
      <sheetName val="Risk 19 KRIs"/>
      <sheetName val="Risk 20 BT"/>
      <sheetName val="Risk 20 KRIs"/>
      <sheetName val="Risk 21 BT"/>
      <sheetName val="Risk 21 KRIs"/>
      <sheetName val="Risk 22 BT "/>
      <sheetName val="Risk 22 KRIs"/>
      <sheetName val="Risk 23 BT"/>
      <sheetName val="Risk 23 KRIs"/>
      <sheetName val="Risk 24 BT"/>
      <sheetName val="Risk 24 KRIs"/>
      <sheetName val="Risk 25 BT"/>
      <sheetName val="Risk 25 KRIs"/>
      <sheetName val="Risk Appetite"/>
      <sheetName val="Risk scoring system"/>
      <sheetName val="Risk Appetite scoring"/>
      <sheetName val="Risk Tolerance scoring"/>
      <sheetName val="Process &amp; Methodology"/>
    </sheetNames>
    <sheetDataSet>
      <sheetData sheetId="0"/>
      <sheetData sheetId="1"/>
      <sheetData sheetId="2"/>
      <sheetData sheetId="3"/>
      <sheetData sheetId="4"/>
      <sheetData sheetId="5"/>
      <sheetData sheetId="6"/>
      <sheetData sheetId="7"/>
      <sheetData sheetId="8"/>
      <sheetData sheetId="9"/>
      <sheetData sheetId="10">
        <row r="6">
          <cell r="A6">
            <v>1</v>
          </cell>
          <cell r="B6" t="str">
            <v>Cost structure</v>
          </cell>
          <cell r="C6" t="str">
            <v xml:space="preserve">Inability to adapt cost structure to changing environment and strategy, inability to improve operating efficiency (variabilization of costs, production network optimization, adoption of lean principles, right sizing of SG&amp;A costs) </v>
          </cell>
          <cell r="D6" t="str">
            <v>3 - Inability to execute key strategic initiatives</v>
          </cell>
          <cell r="E6" t="str">
            <v>´- inefficient production process
- lack of a dynamic labour market in certain markets we operate in
- lack of inhouse skills require engagement of consultants
- inability to identify inefficiencies/ineffectiveness of fixed cost structure
- speed of changes to improve the cost structure is too low compared to the changes in the environment</v>
          </cell>
          <cell r="F6" t="str">
            <v>Internal</v>
          </cell>
          <cell r="G6" t="e">
            <v>#REF!</v>
          </cell>
          <cell r="H6" t="str">
            <v>Medium</v>
          </cell>
          <cell r="I6" t="str">
            <v>Risk materialized</v>
          </cell>
          <cell r="J6">
            <v>5</v>
          </cell>
          <cell r="K6" t="str">
            <v>if no change is made the company will have a very high impact on EBIT (Immunity should cut m120€ in costs to preserve EBITS)</v>
          </cell>
          <cell r="L6">
            <v>5</v>
          </cell>
          <cell r="M6">
            <v>25</v>
          </cell>
          <cell r="N6" t="str">
            <v>critical</v>
          </cell>
          <cell r="O6" t="str">
            <v>´- SG&amp;A cost reduction initiatives (including Corona related initiatives)
- Lean initiatives
- Closure/Part closure of production sites to optimize fixed costs absorption and production network</v>
          </cell>
          <cell r="P6" t="str">
            <v xml:space="preserve">SG&amp;A and Immunity measures continue to deliver according to expectations and conversion cost not a point of concern. </v>
          </cell>
          <cell r="Q6">
            <v>2</v>
          </cell>
          <cell r="S6">
            <v>4</v>
          </cell>
          <cell r="T6">
            <v>8</v>
          </cell>
          <cell r="U6" t="str">
            <v>medium</v>
          </cell>
          <cell r="V6">
            <v>0</v>
          </cell>
          <cell r="W6">
            <v>0</v>
          </cell>
          <cell r="Y6">
            <v>5</v>
          </cell>
          <cell r="AA6">
            <v>5</v>
          </cell>
          <cell r="AB6">
            <v>25</v>
          </cell>
          <cell r="AC6" t="str">
            <v>critical</v>
          </cell>
          <cell r="AF6">
            <v>2</v>
          </cell>
          <cell r="AH6">
            <v>4</v>
          </cell>
          <cell r="AI6">
            <v>8</v>
          </cell>
          <cell r="AJ6" t="str">
            <v>medium</v>
          </cell>
          <cell r="AK6">
            <v>0</v>
          </cell>
          <cell r="AL6">
            <v>0</v>
          </cell>
          <cell r="AM6" t="str">
            <v>Risk materialized</v>
          </cell>
          <cell r="AN6">
            <v>5</v>
          </cell>
          <cell r="AO6" t="str">
            <v>if no change is made the company will have a very high impact on EBIT (Immunity should cut m120€ in costs to preserve EBITS)</v>
          </cell>
          <cell r="AP6">
            <v>5</v>
          </cell>
          <cell r="AQ6">
            <v>25</v>
          </cell>
          <cell r="AR6" t="str">
            <v>critical</v>
          </cell>
          <cell r="AS6" t="str">
            <v>´- SG&amp;A cost reduction initiatives (including Corona related initiatives)
- Lean initiatives
- Closure/Part closure of production sites to optimize fixed costs absorption and production network</v>
          </cell>
          <cell r="AT6" t="str">
            <v xml:space="preserve">SG&amp;A and Immunity measures continue to deliver according to expectations and conversion cost not a point of concern. </v>
          </cell>
          <cell r="AU6">
            <v>2</v>
          </cell>
          <cell r="AW6">
            <v>4</v>
          </cell>
          <cell r="AX6">
            <v>8</v>
          </cell>
          <cell r="AY6" t="str">
            <v>medium</v>
          </cell>
          <cell r="AZ6">
            <v>-8</v>
          </cell>
          <cell r="BA6">
            <v>-8</v>
          </cell>
          <cell r="BB6" t="str">
            <v>Risk materialized</v>
          </cell>
          <cell r="BC6">
            <v>5</v>
          </cell>
          <cell r="BD6" t="str">
            <v>if no change is made the company will have a very high impact on EBIT (Immunity should cut m120€ in costs to preserve EBITS)</v>
          </cell>
          <cell r="BE6">
            <v>5</v>
          </cell>
          <cell r="BF6">
            <v>25</v>
          </cell>
          <cell r="BG6" t="str">
            <v>critical</v>
          </cell>
          <cell r="BH6" t="str">
            <v>´- SG&amp;A cost reduction initiatives (including Corona related initiatives)
- Lean initiatives
- Closure/Part closure of production sites to optimize fixed costs absorption and production network</v>
          </cell>
          <cell r="BJ6">
            <v>4</v>
          </cell>
          <cell r="BL6">
            <v>4</v>
          </cell>
          <cell r="BM6">
            <v>16</v>
          </cell>
          <cell r="BN6" t="str">
            <v>high</v>
          </cell>
          <cell r="BO6">
            <v>16</v>
          </cell>
          <cell r="BP6">
            <v>16</v>
          </cell>
          <cell r="BQ6" t="str">
            <v>Risk materialized</v>
          </cell>
          <cell r="BR6">
            <v>5</v>
          </cell>
          <cell r="BS6" t="str">
            <v>if no change is made the company will have a very high impact on EBIT (Immunity should cut m120€ in costs to preserve EBITS)</v>
          </cell>
          <cell r="BT6">
            <v>5</v>
          </cell>
          <cell r="BU6">
            <v>25</v>
          </cell>
          <cell r="BV6" t="str">
            <v>critical</v>
          </cell>
          <cell r="BW6" t="str">
            <v>´- SG&amp;A cost reduction initiatives (including Corona related initiatives)
- Lean initiatives
- Closure/Part closure of production sites to optimize fixed costs absorption and production network</v>
          </cell>
          <cell r="BY6">
            <v>5</v>
          </cell>
          <cell r="CA6">
            <v>4</v>
          </cell>
          <cell r="CB6">
            <v>20</v>
          </cell>
          <cell r="CC6" t="str">
            <v>critical</v>
          </cell>
          <cell r="CD6">
            <v>20</v>
          </cell>
          <cell r="CE6">
            <v>20</v>
          </cell>
          <cell r="CF6" t="str">
            <v>Risk materialized</v>
          </cell>
          <cell r="CG6">
            <v>5</v>
          </cell>
          <cell r="CH6" t="str">
            <v>if no change is made the company will have a very high impact on EBIT (Immunity should cut m120€ in costs to preserve EBITS)</v>
          </cell>
          <cell r="CI6">
            <v>5</v>
          </cell>
          <cell r="CJ6">
            <v>25</v>
          </cell>
          <cell r="CK6" t="str">
            <v>critical</v>
          </cell>
          <cell r="CL6" t="str">
            <v>´- SG&amp;A cost reduction initiatives (including Corona related initiatives)
- Lean initiatives
- Closure/Part closure of production sites to optimize fixed costs absorption and production network</v>
          </cell>
          <cell r="CN6">
            <v>5</v>
          </cell>
          <cell r="CP6">
            <v>4</v>
          </cell>
          <cell r="CQ6">
            <v>20</v>
          </cell>
          <cell r="CR6" t="str">
            <v>critical</v>
          </cell>
          <cell r="CS6">
            <v>0</v>
          </cell>
          <cell r="CT6">
            <v>0</v>
          </cell>
          <cell r="CU6" t="str">
            <v>Very likely - likelihood increased as consequence of coronavirus crisis changing the economic environment leading to reduced sales and reduced production volumes</v>
          </cell>
          <cell r="CV6">
            <v>5</v>
          </cell>
          <cell r="CW6" t="str">
            <v>´- low operating efficiency leading to margin erosion
- low profitability due fixed costs under absorption and high conversion costs</v>
          </cell>
          <cell r="CX6">
            <v>4</v>
          </cell>
          <cell r="CY6">
            <v>20</v>
          </cell>
          <cell r="CZ6" t="str">
            <v>critical</v>
          </cell>
          <cell r="DA6" t="str">
            <v>´- SG&amp;A cost reduction initiatives (including Corona related initiatives)
- Lean initiatives
- Closure/Part closure of production sites to optimize fixed costs absorption and production network</v>
          </cell>
          <cell r="DB6">
            <v>5</v>
          </cell>
          <cell r="DC6">
            <v>4</v>
          </cell>
          <cell r="DD6">
            <v>20</v>
          </cell>
          <cell r="DE6" t="str">
            <v>critical</v>
          </cell>
          <cell r="DF6">
            <v>8</v>
          </cell>
          <cell r="DG6">
            <v>8</v>
          </cell>
          <cell r="DH6">
            <v>12</v>
          </cell>
          <cell r="DI6" t="str">
            <v>high</v>
          </cell>
          <cell r="DJ6" t="str">
            <v>R. Jayendran</v>
          </cell>
          <cell r="DK6" t="str">
            <v>Business Leaders</v>
          </cell>
          <cell r="DL6" t="str">
            <v>BMT / EMT</v>
          </cell>
          <cell r="DM6" t="str">
            <v>BoD</v>
          </cell>
        </row>
        <row r="7">
          <cell r="A7">
            <v>2</v>
          </cell>
          <cell r="B7" t="str">
            <v>Influence of demand changes over global production network (MGU and MU in US, DGG in Europe, DBM setup, cyrcular economy impact)</v>
          </cell>
          <cell r="C7" t="str">
            <v>Influence of demand changes over global production network (MGU and MU in US, DGG in Europe, DBM setup, cyrcular economy impact)</v>
          </cell>
          <cell r="D7" t="str">
            <v>5 - Reliability of the end-to-end value chain</v>
          </cell>
          <cell r="E7" t="str">
            <v xml:space="preserve">- changes in the trade barriers in NAM
- chinese competition in NAM
</v>
          </cell>
          <cell r="F7" t="str">
            <v>Both</v>
          </cell>
          <cell r="G7" t="e">
            <v>#REF!</v>
          </cell>
          <cell r="H7" t="str">
            <v>Medium</v>
          </cell>
          <cell r="I7" t="str">
            <v>very likely to materialized (especially on the long run)</v>
          </cell>
          <cell r="J7">
            <v>5</v>
          </cell>
          <cell r="K7" t="str">
            <v>erosion of NAM margin (see detailed calculation)</v>
          </cell>
          <cell r="L7">
            <v>4</v>
          </cell>
          <cell r="M7">
            <v>20</v>
          </cell>
          <cell r="N7" t="str">
            <v>critical</v>
          </cell>
          <cell r="O7" t="str">
            <v>active monitoring of the evolution of the traiffs and chinese competition</v>
          </cell>
          <cell r="P7" t="str">
            <v>Favorable ruling for the continued protection of our magnesita carbon brick business in the US</v>
          </cell>
          <cell r="Q7">
            <v>3</v>
          </cell>
          <cell r="R7" t="str">
            <v xml:space="preserve">impact doesn not change </v>
          </cell>
          <cell r="S7">
            <v>4</v>
          </cell>
          <cell r="T7">
            <v>12</v>
          </cell>
          <cell r="U7" t="str">
            <v>high</v>
          </cell>
          <cell r="V7">
            <v>0</v>
          </cell>
          <cell r="W7">
            <v>0</v>
          </cell>
          <cell r="Y7">
            <v>5</v>
          </cell>
          <cell r="AA7">
            <v>4</v>
          </cell>
          <cell r="AB7">
            <v>20</v>
          </cell>
          <cell r="AC7" t="str">
            <v>critical</v>
          </cell>
          <cell r="AE7" t="str">
            <v>Favorable ruling for the continued protection of our magnesita carbon brick business in the US</v>
          </cell>
          <cell r="AF7">
            <v>3</v>
          </cell>
          <cell r="AH7">
            <v>4</v>
          </cell>
          <cell r="AI7">
            <v>12</v>
          </cell>
          <cell r="AJ7" t="str">
            <v>high</v>
          </cell>
          <cell r="AK7">
            <v>-8</v>
          </cell>
          <cell r="AL7">
            <v>-8</v>
          </cell>
          <cell r="AM7" t="str">
            <v>very likely to materialized</v>
          </cell>
          <cell r="AN7">
            <v>5</v>
          </cell>
          <cell r="AO7" t="str">
            <v>erosion of NAM margin (see detailed calculation)</v>
          </cell>
          <cell r="AP7">
            <v>4</v>
          </cell>
          <cell r="AQ7">
            <v>20</v>
          </cell>
          <cell r="AR7" t="str">
            <v>critical</v>
          </cell>
          <cell r="AS7" t="str">
            <v>active monitoring of the evolution of the traiffs and chinese competition</v>
          </cell>
          <cell r="AU7">
            <v>5</v>
          </cell>
          <cell r="AW7">
            <v>4</v>
          </cell>
          <cell r="AX7">
            <v>20</v>
          </cell>
          <cell r="AY7" t="str">
            <v>critical</v>
          </cell>
          <cell r="AZ7">
            <v>0</v>
          </cell>
          <cell r="BA7">
            <v>0</v>
          </cell>
          <cell r="BB7" t="str">
            <v>very likely to materialized</v>
          </cell>
          <cell r="BC7">
            <v>5</v>
          </cell>
          <cell r="BD7" t="str">
            <v>erosion of NAM margin (see detailed calculation)</v>
          </cell>
          <cell r="BE7">
            <v>4</v>
          </cell>
          <cell r="BF7">
            <v>20</v>
          </cell>
          <cell r="BG7" t="str">
            <v>critical</v>
          </cell>
          <cell r="BH7" t="str">
            <v>active monitoring of the evolution of the traiffs and chinese competition</v>
          </cell>
          <cell r="BJ7">
            <v>5</v>
          </cell>
          <cell r="BL7">
            <v>4</v>
          </cell>
          <cell r="BM7">
            <v>20</v>
          </cell>
          <cell r="BN7" t="str">
            <v>critical</v>
          </cell>
          <cell r="BO7">
            <v>20</v>
          </cell>
          <cell r="BQ7" t="str">
            <v>very likely to materialized</v>
          </cell>
          <cell r="BR7">
            <v>5</v>
          </cell>
          <cell r="BS7" t="str">
            <v>erosion of NAM margin (see detailed calculation)</v>
          </cell>
          <cell r="BT7">
            <v>4</v>
          </cell>
          <cell r="BU7">
            <v>20</v>
          </cell>
          <cell r="BV7" t="str">
            <v>critical</v>
          </cell>
          <cell r="BW7" t="str">
            <v>active monitoring of the evolution of the traiffs and chinese competition</v>
          </cell>
          <cell r="BY7">
            <v>5</v>
          </cell>
          <cell r="CA7">
            <v>4</v>
          </cell>
          <cell r="CB7">
            <v>20</v>
          </cell>
          <cell r="CC7" t="str">
            <v>critical</v>
          </cell>
          <cell r="CD7">
            <v>20</v>
          </cell>
          <cell r="DJ7" t="str">
            <v>G. Franco
R. Jayendran</v>
          </cell>
          <cell r="DK7" t="str">
            <v>Craig Powell</v>
          </cell>
          <cell r="DL7" t="str">
            <v>EMT</v>
          </cell>
          <cell r="DM7" t="str">
            <v>BoD</v>
          </cell>
        </row>
        <row r="8">
          <cell r="A8">
            <v>3</v>
          </cell>
          <cell r="B8" t="str">
            <v>Macroeconomic environment</v>
          </cell>
          <cell r="C8" t="str">
            <v>Global macro-economic conditions leading to sustained weakness in demand for RHIM products</v>
          </cell>
          <cell r="D8" t="str">
            <v xml:space="preserve">1 - Macroeconomic environment </v>
          </cell>
          <cell r="E8" t="str">
            <v>decrease in demand due to:
- to slow down/crisis of customers industries (i.e. steel production)
- global economy slow down or recession (including cyclical slow down or triggered by  one-off rare events (pandemic, natural disasters, wars)</v>
          </cell>
          <cell r="F8" t="str">
            <v>External</v>
          </cell>
          <cell r="G8" t="e">
            <v>#REF!</v>
          </cell>
          <cell r="H8" t="str">
            <v>High</v>
          </cell>
          <cell r="I8" t="str">
            <v>Likelihood decreased compare to 2020/pandemic environment however still highly volatile and with global supply chain and logistic challenges</v>
          </cell>
          <cell r="J8">
            <v>4</v>
          </cell>
          <cell r="K8" t="str">
            <v>´- lower sales volumes Leading to lower fixed cost coverage
- margin erosion
- on the long run, liquidity problems</v>
          </cell>
          <cell r="L8">
            <v>5</v>
          </cell>
          <cell r="M8">
            <v>20</v>
          </cell>
          <cell r="N8" t="str">
            <v>critical</v>
          </cell>
          <cell r="O8" t="str">
            <v>Coronavirus crisis management to manage liquidity, reduce fixed costs, preserve profitability and manage operational and supply chain disruptions. Project immunity should deliver m120€ savings and make the company fit for the new business environment. Project marcury and value-chain targeted initatives should reduce the level of impact</v>
          </cell>
          <cell r="P8" t="str">
            <v>likelihood of macroeconomic events cannot be influenced</v>
          </cell>
          <cell r="Q8">
            <v>4</v>
          </cell>
          <cell r="R8" t="str">
            <v>impact is mitigated by existing initatives</v>
          </cell>
          <cell r="S8">
            <v>4</v>
          </cell>
          <cell r="T8">
            <v>16</v>
          </cell>
          <cell r="U8" t="str">
            <v>high</v>
          </cell>
          <cell r="V8">
            <v>0</v>
          </cell>
          <cell r="W8">
            <v>0</v>
          </cell>
          <cell r="Y8">
            <v>5</v>
          </cell>
          <cell r="AA8">
            <v>5</v>
          </cell>
          <cell r="AB8">
            <v>25</v>
          </cell>
          <cell r="AC8" t="str">
            <v>critical</v>
          </cell>
          <cell r="AD8" t="str">
            <v>Financial market risk was merged with macroeconomic environment risk</v>
          </cell>
          <cell r="AF8">
            <v>4</v>
          </cell>
          <cell r="AH8">
            <v>4</v>
          </cell>
          <cell r="AI8">
            <v>16</v>
          </cell>
          <cell r="AJ8" t="str">
            <v>high</v>
          </cell>
          <cell r="AK8">
            <v>0</v>
          </cell>
          <cell r="AL8">
            <v>0</v>
          </cell>
          <cell r="AM8" t="str">
            <v>Likelihood is now increased from "possible" to "very likely" as the likelihood of this risk crystalized in Q1 2020 with Coronavirus global pandemic.</v>
          </cell>
          <cell r="AN8">
            <v>5</v>
          </cell>
          <cell r="AO8" t="str">
            <v>´- lower sales volumes Leading to lower fixed cost coverage
- margin erosion
- on the long run, liquidity problems</v>
          </cell>
          <cell r="AP8">
            <v>5</v>
          </cell>
          <cell r="AQ8">
            <v>25</v>
          </cell>
          <cell r="AR8" t="str">
            <v>critical</v>
          </cell>
          <cell r="AS8" t="str">
            <v>Coronavirus crisis management to manage liquidity, reduce fixed costs, preserve profitability and manage operational and supply chain disruptions. Project immunity should deliver m120€ savings and make the company fit for the new business environment</v>
          </cell>
          <cell r="AT8" t="str">
            <v>likelihood reduced due to the financial markets recovery and overall economical stabilization</v>
          </cell>
          <cell r="AU8">
            <v>4</v>
          </cell>
          <cell r="AW8">
            <v>4</v>
          </cell>
          <cell r="AX8">
            <v>16</v>
          </cell>
          <cell r="AY8" t="str">
            <v>high</v>
          </cell>
          <cell r="AZ8">
            <v>-4</v>
          </cell>
          <cell r="BA8">
            <v>-4</v>
          </cell>
          <cell r="BB8" t="str">
            <v>Likelihood is now increased from "possible" to "very likely" as the likelihood of this risk crystalized in Q1 2020 with Coronavirus global pandemic.</v>
          </cell>
          <cell r="BC8">
            <v>5</v>
          </cell>
          <cell r="BD8" t="str">
            <v>´- lower sales volumes Leading to lower fixed cost coverage
- margin erosion
- on the long run, liquidity problems</v>
          </cell>
          <cell r="BE8">
            <v>5</v>
          </cell>
          <cell r="BF8">
            <v>25</v>
          </cell>
          <cell r="BG8" t="str">
            <v>critical</v>
          </cell>
          <cell r="BH8" t="str">
            <v>Coronavirus crisis management to manage liquidity, reduce fixed costs, preserve profitability and manage operational and supply chain disruptions. Project immunity should deliver m120€ savings and make the company fit for the new business environment</v>
          </cell>
          <cell r="BJ8">
            <v>5</v>
          </cell>
          <cell r="BL8">
            <v>4</v>
          </cell>
          <cell r="BM8">
            <v>20</v>
          </cell>
          <cell r="BN8" t="str">
            <v>critical</v>
          </cell>
          <cell r="BO8">
            <v>20</v>
          </cell>
          <cell r="BP8">
            <v>20</v>
          </cell>
          <cell r="BQ8" t="str">
            <v>Likelihood is now increased from "possible" to "very likely" as the likelihood of this risk crystalized in Q1 2020 with Coronavirus global pandemic.</v>
          </cell>
          <cell r="BR8">
            <v>5</v>
          </cell>
          <cell r="BS8" t="str">
            <v>´- lower sales volumes Leading to lower fixed cost coverage
- margin erosion
- on the long run, liquidity problems</v>
          </cell>
          <cell r="BT8">
            <v>5</v>
          </cell>
          <cell r="BU8">
            <v>25</v>
          </cell>
          <cell r="BV8" t="str">
            <v>critical</v>
          </cell>
          <cell r="BW8" t="str">
            <v>Coronavirus crisis management to manage liquidity, reduce fixed costs, preserve profitability and manage operational and supply chain disruptions. Project immunity should deliver m120€ savings and make the company fit for the new business environment</v>
          </cell>
          <cell r="BY8">
            <v>5</v>
          </cell>
          <cell r="CA8">
            <v>4</v>
          </cell>
          <cell r="CB8">
            <v>20</v>
          </cell>
          <cell r="CC8" t="str">
            <v>critical</v>
          </cell>
          <cell r="CD8">
            <v>20</v>
          </cell>
          <cell r="CE8">
            <v>20</v>
          </cell>
          <cell r="CF8" t="str">
            <v>Likelihood is now increased from "possible" to "very likely" as the likelihood of this risk crystalized in Q1 2020 with Coronavirus global pandemic.</v>
          </cell>
          <cell r="CG8">
            <v>5</v>
          </cell>
          <cell r="CH8" t="str">
            <v>´- lower sales volumes Leading to lower fixed cost coverage
- margin erosion
- on the long run, liquidity problems</v>
          </cell>
          <cell r="CI8">
            <v>5</v>
          </cell>
          <cell r="CJ8">
            <v>25</v>
          </cell>
          <cell r="CK8" t="str">
            <v>critical</v>
          </cell>
          <cell r="CL8" t="str">
            <v>Coronavirus crisis management to manage liquidity, reduce fixed costs, preserve profitability and manage operational and supply chain disruptions. Project immunity should deliver m120€ savings and make the company fit for the new business environment</v>
          </cell>
          <cell r="CN8">
            <v>5</v>
          </cell>
          <cell r="CP8">
            <v>4</v>
          </cell>
          <cell r="CQ8">
            <v>20</v>
          </cell>
          <cell r="CR8" t="str">
            <v>critical</v>
          </cell>
          <cell r="CS8">
            <v>-5</v>
          </cell>
          <cell r="CT8">
            <v>-5</v>
          </cell>
          <cell r="CU8" t="str">
            <v>Likelihood is now increased from "possible" to "very likely" as the likelihood of this risk crystalized in Q1 2020 with Coronavirus global pandemic.</v>
          </cell>
          <cell r="CV8">
            <v>5</v>
          </cell>
          <cell r="CW8" t="str">
            <v>´- lower sales volumes Leading to lower fixed cost coverage
- margin erosion
- on the long run, liquidity problems</v>
          </cell>
          <cell r="CX8">
            <v>5</v>
          </cell>
          <cell r="CY8">
            <v>25</v>
          </cell>
          <cell r="CZ8" t="str">
            <v>critical</v>
          </cell>
          <cell r="DA8" t="str">
            <v>Coronavirus crisis management to manage liquidity, reduce fixed costs, preserve profitability and manage operational and supply chain disruptions. Still, given the magnitude of the impact that coronavirus is having/is likely to have on RHIM and global economic context, the residual impact is still critical.</v>
          </cell>
          <cell r="DB8">
            <v>5</v>
          </cell>
          <cell r="DC8">
            <v>5</v>
          </cell>
          <cell r="DD8">
            <v>25</v>
          </cell>
          <cell r="DE8" t="str">
            <v>critical</v>
          </cell>
          <cell r="DF8">
            <v>10</v>
          </cell>
          <cell r="DG8">
            <v>10</v>
          </cell>
          <cell r="DH8">
            <v>15</v>
          </cell>
          <cell r="DI8" t="str">
            <v>high</v>
          </cell>
          <cell r="DJ8" t="str">
            <v>S. Borgas
I. Botha</v>
          </cell>
          <cell r="DK8" t="str">
            <v>various</v>
          </cell>
          <cell r="DL8" t="str">
            <v>EMT</v>
          </cell>
          <cell r="DM8" t="str">
            <v>BoD</v>
          </cell>
        </row>
        <row r="9">
          <cell r="A9">
            <v>4</v>
          </cell>
          <cell r="B9" t="str">
            <v>Compliance (CoC, Fraud, Corruption)</v>
          </cell>
          <cell r="C9" t="str">
            <v>Breach of legislative/regulatory requirements (incl. data protection regulation), or code of conduct / fraud / corruption / ineffective corporate governance</v>
          </cell>
          <cell r="D9" t="str">
            <v>8 - Regulatory and compliance risks</v>
          </cell>
          <cell r="E9" t="str">
            <v>´- Company processes do not ensure compliance with law and regulations
- Employee behaviour</v>
          </cell>
          <cell r="F9" t="str">
            <v>Internal</v>
          </cell>
          <cell r="G9" t="e">
            <v>#REF!</v>
          </cell>
          <cell r="H9" t="str">
            <v>Very high</v>
          </cell>
          <cell r="I9" t="str">
            <v>Likely due to the geographies the company operates in which include countries with high risk of corruption (based on Transparency International Reports). Also the number of countries RHIM operates in directly reflects into the number of regulation we need to comply with. Risk has slightly increased likelihood due to increased local regulatory changes due to coronavirus.
Workers Councils generate Further scrutiny on internal compliance standards which might lead to Potential escalation with regulatory bodies, courts, etc. 
Regulated countries with significant exposure to fines and lawsuits (EU/EEA (GDPR) – high, USA (CCPA) – high, Brazil (LGPD) – medium, Russia (DPA) &amp; China ( Cybersecurity Law) – medium)
Frequent large organisational changes and M&amp;A</v>
          </cell>
          <cell r="J9">
            <v>4</v>
          </cell>
          <cell r="K9" t="str">
            <v>´- financial losses
- operational restrictions
- fines and sanctions
- negative press compromising company reputation and impacting negatively on stock price</v>
          </cell>
          <cell r="L9">
            <v>5</v>
          </cell>
          <cell r="M9">
            <v>20</v>
          </cell>
          <cell r="N9" t="str">
            <v>critical</v>
          </cell>
          <cell r="O9" t="str">
            <v xml:space="preserve">´- Code of conduct and compliance policies and procedures
- Strengthen capability of compliance department
- Enhancement of global training and documentation of compliance matters
- Local employee crime insurances covering a few local markets (UK, US and a few others).
´- trainings and awareness campaigns
- Data classification and protection system
- Adoption of information security best practices, standards and frameworks
- privacy statements </v>
          </cell>
          <cell r="P9" t="str">
            <v>internal controls in place reduce the likelihood of a large impact</v>
          </cell>
          <cell r="Q9">
            <v>2</v>
          </cell>
          <cell r="R9" t="str">
            <v xml:space="preserve">large impact is possible but overall unlikely. </v>
          </cell>
          <cell r="S9">
            <v>4</v>
          </cell>
          <cell r="T9">
            <v>8</v>
          </cell>
          <cell r="U9" t="str">
            <v>medium</v>
          </cell>
          <cell r="V9">
            <v>0</v>
          </cell>
          <cell r="W9">
            <v>0</v>
          </cell>
          <cell r="Y9">
            <v>4</v>
          </cell>
          <cell r="AA9">
            <v>4</v>
          </cell>
          <cell r="AB9">
            <v>16</v>
          </cell>
          <cell r="AC9" t="str">
            <v>high</v>
          </cell>
          <cell r="AD9" t="str">
            <v>Significant milestones to strenghen preventative measures were achieved (compliance policies, guidelines, training)</v>
          </cell>
          <cell r="AE9" t="str">
            <v>Reduced due to achievement of a significant level of risk mitigation</v>
          </cell>
          <cell r="AF9">
            <v>2</v>
          </cell>
          <cell r="AH9">
            <v>4</v>
          </cell>
          <cell r="AI9">
            <v>8</v>
          </cell>
          <cell r="AJ9" t="str">
            <v>medium</v>
          </cell>
          <cell r="AK9">
            <v>-4</v>
          </cell>
          <cell r="AL9">
            <v>-4</v>
          </cell>
          <cell r="AM9" t="str">
            <v>Likely due to the geographies the company operates in which include countries with high risk of corruption (based on Transparency International Reports). Also the number of countries RHIM operates in directly reflects into the number of regulation we need to comply with. Risk has slightly increased likelihood due to increased local regulatory changes due to coronavirus.
Large amount of personal data:
•	Active data of employees (13k+) + former employees
•	lack of mapping of customers/vendors data, sensitive and obsolete data is a risk factor
Workers Councils generate Further scrutiny on internal compliance standards which might lead to Potential escalation with regulatory bodies, courts, etc. 
Cross-border data processing
•	Data localisation rules (Russia, China, etc.) – copy of data need to be local and then can be exported outside. China not current risk but we could be included into the law
•	Complex intragroup data protection agreements  - no agreements 
•	Higher exposure to local privacy laws. 
Regulated countries with significant exposure to fines and lawsuits (EU/EEA (GDPR) – high, USA (CCPA) – high, Brazil (LGPD) – medium, Russia (DPA) &amp; China ( Cybersecurity Law) – medium)
Frequent large organisational changes and M&amp;A
Lack of a Global Privacy Program, Strategy/Roadmap. Limited number of procedures</v>
          </cell>
          <cell r="AN9">
            <v>4</v>
          </cell>
          <cell r="AO9" t="str">
            <v>´- financial losses
- operational restrictions
- fines and sanctions
- negative press compromising company reputation and impacting negatively on stock price</v>
          </cell>
          <cell r="AP9">
            <v>4</v>
          </cell>
          <cell r="AQ9">
            <v>16</v>
          </cell>
          <cell r="AR9" t="str">
            <v>high</v>
          </cell>
          <cell r="AS9" t="str">
            <v xml:space="preserve">´- Code of conduct and compliance policies and procedures
- Strengthen capability of compliance department
- Enhancement of global training and documentation of compliance matters
- Local employee crime insurances covering a few local markets (UK, US and a few others).
´- trainings and awareness campaigns
- Data classification and protection system
- Adoption of information security best practices, standards and frameworks
- privacy statements </v>
          </cell>
          <cell r="AU9">
            <v>3</v>
          </cell>
          <cell r="AW9">
            <v>4</v>
          </cell>
          <cell r="AX9">
            <v>12</v>
          </cell>
          <cell r="AY9" t="str">
            <v>high</v>
          </cell>
          <cell r="AZ9">
            <v>0</v>
          </cell>
          <cell r="BA9">
            <v>0</v>
          </cell>
          <cell r="BB9" t="str">
            <v>Likely due to the geographies the company operates in which include countries with high risk of corruption (based on Transparency International Reports). Also the number of countries RHIM operates in directly reflects into the number of regulation we need to comply with. Risk has slightly increased likelihood due to increased local regulatory changes due to coronavirus.
Large amount of personal data:
•	Active data of employees (13k+) + former employees
•	lack of mapping of customers/vendors data, sensitive and obsolete data is a risk factor
Workers Councils generate Further scrutiny on internal compliance standards which might lead to Potential escalation with regulatory bodies, courts, etc. 
Cross-border data processing
•	Data localisation rules (Russia, China, etc.) – copy of data need to be local and then can be exported outside. China not current risk but we could be included into the law
•	Complex intragroup data protection agreements  - no agreements 
•	Higher exposure to local privacy laws. 
Regulated countries with significant exposure to fines and lawsuits (EU/EEA (GDPR) – high, USA (CCPA) – high, Brazil (LGPD) – medium, Russia (DPA) &amp; China ( Cybersecurity Law) – medium)
Frequent large organisational changes and M&amp;A
Lack of a Global Privacy Program, Strategy/Roadmap. Limited number of procedures</v>
          </cell>
          <cell r="BC9">
            <v>4</v>
          </cell>
          <cell r="BD9" t="str">
            <v>´- financial losses
- operational restrictions
- fines and sanctions
- negative press compromising company reputation and impacting negatively on stock price</v>
          </cell>
          <cell r="BE9">
            <v>4</v>
          </cell>
          <cell r="BF9">
            <v>16</v>
          </cell>
          <cell r="BG9" t="str">
            <v>high</v>
          </cell>
          <cell r="BH9" t="str">
            <v xml:space="preserve">´- Code of conduct and compliance policies and procedures
- Strengthen capability of compliance department
- Enhancement of global training and documentation of compliance matters
- Local employee crime insurances covering a few local markets (UK, US and a few others).
´- trainings and awareness campaigns
- Data classification and protection system
- Adoption of information security best practices, standards and frameworks
- privacy statements </v>
          </cell>
          <cell r="BJ9">
            <v>3</v>
          </cell>
          <cell r="BL9">
            <v>4</v>
          </cell>
          <cell r="BM9">
            <v>12</v>
          </cell>
          <cell r="BN9" t="str">
            <v>high</v>
          </cell>
          <cell r="BO9">
            <v>12</v>
          </cell>
          <cell r="BP9">
            <v>12</v>
          </cell>
          <cell r="BQ9" t="str">
            <v>Likely due to the geographies the company operates in which include countries with high risk of corruption (based on Transparency International Reports). Also the number of countries RHIM operates in directly reflects into the number of regulation we need to comply with. Risk has slightly increased likelihood due to increased local regulatory changes due to coronavirus.
Large amount of personal data:
•	Active data of employees (13k+) + former employees
•	lack of mapping of customers/vendors data, sensitive and obsolete data is a risk factor
Workers Councils generate Further scrutiny on internal compliance standards which might lead to Potential escalation with regulatory bodies, courts, etc. 
Cross-border data processing
•	Data localisation rules (Russia, China, etc.) – copy of data need to be local and then can be exported outside. China not current risk but we could be included into the law
•	Complex intragroup data protection agreements  - no agreements 
•	Higher exposure to local privacy laws. 
Regulated countries with significant exposure to fines and lawsuits (EU/EEA (GDPR) – high, USA (CCPA) – high, Brazil (LGPD) – medium, Russia (DPA) &amp; China ( Cybersecurity Law) – medium)
Frequent large organisational changes and M&amp;A
Lack of a Global Privacy Program, Strategy/Roadmap. Limited number of procedures</v>
          </cell>
          <cell r="BR9">
            <v>4</v>
          </cell>
          <cell r="BS9" t="str">
            <v>´- financial losses
- operational restrictions
- fines and sanctions
- negative press compromising company reputation and impacting negatively on stock price</v>
          </cell>
          <cell r="BT9">
            <v>4</v>
          </cell>
          <cell r="BU9">
            <v>16</v>
          </cell>
          <cell r="BV9" t="str">
            <v>high</v>
          </cell>
          <cell r="BW9" t="str">
            <v xml:space="preserve">´- Code of conduct and compliance policies and procedures
- Strengthen capability of compliance department
- Enhancement of global training and documentation of compliance matters
- Local employee crime insurances covering a few local markets (UK, US and a few others).
´- trainings and awareness campaigns
- Data classification and protection system
- Adoption of information security best practices, standards and frameworks
- privacy statements </v>
          </cell>
          <cell r="BY9">
            <v>3</v>
          </cell>
          <cell r="CA9">
            <v>4</v>
          </cell>
          <cell r="CB9">
            <v>12</v>
          </cell>
          <cell r="CC9" t="str">
            <v>high</v>
          </cell>
          <cell r="CD9">
            <v>12</v>
          </cell>
          <cell r="CE9">
            <v>12</v>
          </cell>
          <cell r="CF9" t="str">
            <v>Likely due to the geographies the company operates in which include countries with high risk of corruption (based on Transparency International Reports). Also the number of countries RHIM operates in directly reflects into the number of regulation we need to comply with. Risk has slightly increased likelihood due to increased local regulatory changes due to coronavirus.
Large amount of personal data:
•	Active data of employees (13k+) + former employees
•	lack of mapping of customers/vendors data, sensitive and obsolete data is a risk factor
Workers Councils generate Further scrutiny on internal compliance standards which might lead to Potential escalation with regulatory bodies, courts, etc. 
Cross-border data processing
•	Data localisation rules (Russia, China, etc.) – copy of data need to be local and then can be exported outside. China not current risk but we could be included into the law
•	Complex intragroup data protection agreements  - no agreements 
•	Higher exposure to local privacy laws. 
Regulated countries with significant exposure to fines and lawsuits (EU/EEA (GDPR) – high, USA (CCPA) – high, Brazil (LGPD) – medium, Russia (DPA) &amp; China ( Cybersecurity Law) – medium)
Frequent large organisational changes and M&amp;A
Lack of a Global Privacy Program, Strategy/Roadmap. Limited number of procedures</v>
          </cell>
          <cell r="CG9">
            <v>4</v>
          </cell>
          <cell r="CH9" t="str">
            <v>´- financial losses
- operational restrictions
- fines and sanctions
- negative press compromising company reputation and impacting negatively on stock price</v>
          </cell>
          <cell r="CI9">
            <v>4</v>
          </cell>
          <cell r="CJ9">
            <v>16</v>
          </cell>
          <cell r="CK9" t="str">
            <v>high</v>
          </cell>
          <cell r="CL9" t="str">
            <v xml:space="preserve">´- Code of conduct and compliance policies and procedures
- Strengthen capability of compliance department
- Enhancement of global training and documentation of compliance matters
- Local employee crime insurances covering a few local markets (UK, US and a few others).
´- trainings and awareness campaigns
- Data classification and protection system
- Adoption of information security best practices, standards and frameworks
- privacy statements </v>
          </cell>
          <cell r="CN9">
            <v>3</v>
          </cell>
          <cell r="CP9">
            <v>4</v>
          </cell>
          <cell r="CQ9">
            <v>12</v>
          </cell>
          <cell r="CR9" t="str">
            <v>high</v>
          </cell>
          <cell r="CS9">
            <v>0</v>
          </cell>
          <cell r="CT9">
            <v>0</v>
          </cell>
          <cell r="CU9" t="str">
            <v>Likely due to the geographies the company operates in which include countries with high risk of corruption (based on Transparency International Reports). Also the number of countries RHIM operates in directly reflects into the number of regulation we need to comply with. Risk has slightly increased likelihood due to increased local regulatory changes due to coronavirus</v>
          </cell>
          <cell r="CV9">
            <v>4</v>
          </cell>
          <cell r="CW9" t="str">
            <v>´- financial losses
- operational restrictions
- fines and sanctions
- negative press compromising company reputation and impacting negatively on stock price</v>
          </cell>
          <cell r="CX9">
            <v>4</v>
          </cell>
          <cell r="CY9">
            <v>16</v>
          </cell>
          <cell r="CZ9" t="str">
            <v>high</v>
          </cell>
          <cell r="DA9" t="str">
            <v xml:space="preserve">´- Code of conduct and compliance policies and procedures
- Strengthen capability of compliance department
- Enhancement of global training and documentation of compliance matters
- Local employee crime insurances covering a few local markets (UK, US and a few others).
´- trainings and awareness campaigns
- privacy statements </v>
          </cell>
          <cell r="DB9">
            <v>3</v>
          </cell>
          <cell r="DC9">
            <v>4</v>
          </cell>
          <cell r="DD9">
            <v>12</v>
          </cell>
          <cell r="DE9" t="str">
            <v>high</v>
          </cell>
          <cell r="DF9">
            <v>0</v>
          </cell>
          <cell r="DG9">
            <v>0</v>
          </cell>
          <cell r="DH9">
            <v>12</v>
          </cell>
          <cell r="DI9" t="str">
            <v>high</v>
          </cell>
          <cell r="DJ9" t="str">
            <v>I. Botha</v>
          </cell>
          <cell r="DK9" t="str">
            <v>Mark Filby</v>
          </cell>
          <cell r="DL9" t="str">
            <v>EMT</v>
          </cell>
          <cell r="DM9" t="str">
            <v>Audit Committee / BoD</v>
          </cell>
        </row>
        <row r="10">
          <cell r="A10">
            <v>5</v>
          </cell>
          <cell r="B10" t="str">
            <v>Financial Markets</v>
          </cell>
          <cell r="C10" t="str">
            <v xml:space="preserve">Increasing volatility and adverse movements in global financial markets (incl. FX, interest rates, energy prices, market capitalization, credit liquidity) </v>
          </cell>
          <cell r="D10" t="str">
            <v xml:space="preserve">12 -  Fluctuations in exchange rate and energy prices </v>
          </cell>
          <cell r="E10" t="str">
            <v>´- political and macroeconomic events impacting energy prices, FX rates
- speculative/unpredictable changes in FX rates
´- political and macroeconomic events impacting energy prices,  interest rates, external liquidity availability
- speculative/unpredictable changes in energy prices, interest rates</v>
          </cell>
          <cell r="F10" t="str">
            <v>Both</v>
          </cell>
          <cell r="G10" t="e">
            <v>#REF!</v>
          </cell>
          <cell r="H10" t="str">
            <v>High</v>
          </cell>
          <cell r="I10" t="str">
            <v>Significant movements in the global financial market crystallized</v>
          </cell>
          <cell r="J10">
            <v>5</v>
          </cell>
          <cell r="K10" t="str">
            <v>´- Company EBITDA or/and BS reduced by negative transaction, translation and operational effects of FX rates fluctuation
´- Higher costs of productions due to higher energy costs 
- Premium price to access external liquidity
- High interests rates could result in high interest costs</v>
          </cell>
          <cell r="L10">
            <v>4</v>
          </cell>
          <cell r="M10">
            <v>20</v>
          </cell>
          <cell r="N10" t="str">
            <v>critical</v>
          </cell>
          <cell r="O10" t="str">
            <v xml:space="preserve">´- Active balance sheet and exposure management to FX and interest rate.
'´- Active balance sheet and exposure management to interest rate. Exposure to floating interest rate is very limited.
- Optimization of energy cost management by a strategic combination between fixed price energy contracts and spot purchases.
- Strong liquidity position of the company (leverage below 3.5) doesn´t suggest need to access to external market liquidity in the upcoming months. </v>
          </cell>
          <cell r="P10" t="str">
            <v>likelihood reduced due to the financial markets recovery and overall economical stabilization</v>
          </cell>
          <cell r="Q10">
            <v>4</v>
          </cell>
          <cell r="S10">
            <v>3</v>
          </cell>
          <cell r="T10">
            <v>12</v>
          </cell>
          <cell r="U10" t="str">
            <v>high</v>
          </cell>
          <cell r="V10">
            <v>0</v>
          </cell>
          <cell r="W10">
            <v>0</v>
          </cell>
          <cell r="Y10">
            <v>5</v>
          </cell>
          <cell r="AA10">
            <v>4</v>
          </cell>
          <cell r="AB10">
            <v>20</v>
          </cell>
          <cell r="AC10" t="str">
            <v>critical</v>
          </cell>
          <cell r="AF10">
            <v>4</v>
          </cell>
          <cell r="AH10">
            <v>3</v>
          </cell>
          <cell r="AI10">
            <v>12</v>
          </cell>
          <cell r="AJ10" t="str">
            <v>high</v>
          </cell>
          <cell r="AK10">
            <v>0</v>
          </cell>
          <cell r="AL10">
            <v>0</v>
          </cell>
          <cell r="AM10" t="str">
            <v>Significant movements in the global financial market crystallized</v>
          </cell>
          <cell r="AN10">
            <v>5</v>
          </cell>
          <cell r="AO10" t="str">
            <v>´- Company EBITDA or/and BS reduced by negative transaction, translation and operational effects of FX rates fluctuation
´- Higher costs of productions due to higher energy costs 
- Premium price to access external liquidity
- High interests rates could result in high interest costs</v>
          </cell>
          <cell r="AP10">
            <v>4</v>
          </cell>
          <cell r="AQ10">
            <v>20</v>
          </cell>
          <cell r="AR10" t="str">
            <v>critical</v>
          </cell>
          <cell r="AS10" t="str">
            <v xml:space="preserve">´- Active balance sheet and exposure management to FX and interest rate.
'´- Active balance sheet and exposure management to interest rate. Exposure to floating interest rate is very limited.
- Optimization of energy cost management by a strategic combination between fixed price energy contracts and spot purchases.
- Strong liquidity position of the company (leverage below 3.5) doesn´t suggest need to access to external market liquidity in the upcoming months. </v>
          </cell>
          <cell r="AT10" t="str">
            <v>likelihood reduced due to the financial markets recovery and overall economical stabilization</v>
          </cell>
          <cell r="AU10">
            <v>4</v>
          </cell>
          <cell r="AW10">
            <v>3</v>
          </cell>
          <cell r="AX10">
            <v>12</v>
          </cell>
          <cell r="AY10" t="str">
            <v>high</v>
          </cell>
          <cell r="AZ10">
            <v>-3</v>
          </cell>
          <cell r="BA10">
            <v>-3</v>
          </cell>
          <cell r="BB10" t="str">
            <v>Significant movements in the global financial market crystallized</v>
          </cell>
          <cell r="BC10">
            <v>5</v>
          </cell>
          <cell r="BD10" t="str">
            <v>´- Company EBITDA or/and BS reduced by negative transaction, translation and operational effects of FX rates fluctuation
´- Higher costs of productions due to higher energy costs 
- Premium price to access external liquidity
- High interests rates could result in high interest costs</v>
          </cell>
          <cell r="BE10">
            <v>4</v>
          </cell>
          <cell r="BF10">
            <v>20</v>
          </cell>
          <cell r="BG10" t="str">
            <v>critical</v>
          </cell>
          <cell r="BH10" t="str">
            <v xml:space="preserve">´- Active balance sheet and exposure management to FX and interest rate.
'´- Active balance sheet and exposure management to interest rate. Exposure to floating interest rate is very limited.
- Optimization of energy cost management by a strategic combination between fixed price energy contracts and spot purchases.
- Strong liquidity position of the company (leverage below 3.5) doesn´t suggest need to access to external market liquidity in the upcoming months. </v>
          </cell>
          <cell r="BJ10">
            <v>5</v>
          </cell>
          <cell r="BL10">
            <v>3</v>
          </cell>
          <cell r="BM10">
            <v>15</v>
          </cell>
          <cell r="BN10" t="str">
            <v>high</v>
          </cell>
          <cell r="BO10">
            <v>15</v>
          </cell>
          <cell r="BP10">
            <v>15</v>
          </cell>
          <cell r="BQ10" t="str">
            <v>Significant movements in the global financial market crystallized</v>
          </cell>
          <cell r="BR10">
            <v>5</v>
          </cell>
          <cell r="BS10" t="str">
            <v>´- Company EBITDA or/and BS reduced by negative transaction, translation and operational effects of FX rates fluctuation
´- Higher costs of productions due to higher energy costs 
- Premium price to access external liquidity
- High interests rates could result in high interest costs</v>
          </cell>
          <cell r="BT10">
            <v>4</v>
          </cell>
          <cell r="BU10">
            <v>20</v>
          </cell>
          <cell r="BV10" t="str">
            <v>critical</v>
          </cell>
          <cell r="BW10" t="str">
            <v xml:space="preserve">´- Active balance sheet and exposure management to FX and interest rate.
'´- Active balance sheet and exposure management to interest rate. Exposure to floating interest rate is very limited.
- Optimization of energy cost management by a strategic combination between fixed price energy contracts and spot purchases.
- Strong liquidity position of the company (leverage below 3.5) doesn´t suggest need to access to external market liquidity in the upcoming months. </v>
          </cell>
          <cell r="BY10">
            <v>5</v>
          </cell>
          <cell r="CA10">
            <v>3</v>
          </cell>
          <cell r="CB10">
            <v>15</v>
          </cell>
          <cell r="CC10" t="str">
            <v>high</v>
          </cell>
          <cell r="CD10">
            <v>15</v>
          </cell>
          <cell r="CE10">
            <v>15</v>
          </cell>
          <cell r="CF10" t="str">
            <v>Significant movements in the global financial market crystallized</v>
          </cell>
          <cell r="CG10">
            <v>5</v>
          </cell>
          <cell r="CH10" t="str">
            <v>´- Company EBITDA or/and BS reduced by negative transaction, translation and operational effects of FX rates fluctuation
´- Higher costs of productions due to higher energy costs 
- Premium price to access external liquidity
- High interests rates could result in high interest costs</v>
          </cell>
          <cell r="CI10">
            <v>4</v>
          </cell>
          <cell r="CJ10">
            <v>20</v>
          </cell>
          <cell r="CK10" t="str">
            <v>critical</v>
          </cell>
          <cell r="CL10" t="str">
            <v xml:space="preserve">´- Active balance sheet and exposure management to FX and interest rate.
'´- Active balance sheet and exposure management to interest rate. Exposure to floating interest rate is very limited.
- Optimization of energy cost management by a strategic combination between fixed price energy contracts and spot purchases.
- Strong liquidity position of the company (leverage below 3.5) doesn´t suggest need to access to external market liquidity in the upcoming months. </v>
          </cell>
          <cell r="CN10">
            <v>5</v>
          </cell>
          <cell r="CP10">
            <v>3</v>
          </cell>
          <cell r="CQ10">
            <v>15</v>
          </cell>
          <cell r="CR10" t="str">
            <v>high</v>
          </cell>
          <cell r="CS10">
            <v>0</v>
          </cell>
          <cell r="CT10">
            <v>0</v>
          </cell>
          <cell r="CU10" t="str">
            <v>Significant movements in the global financial market crystallized</v>
          </cell>
          <cell r="CV10">
            <v>5</v>
          </cell>
          <cell r="CW10" t="str">
            <v>´- Company EBITDA or/and BS reduced by negative transaction, translation and operational effects of FX rates fluctuation
´- Higher costs of productions due to higher energy costs 
- Premium price to access external liquidity
- High interests rates could result in high interest costs</v>
          </cell>
          <cell r="CX10">
            <v>4</v>
          </cell>
          <cell r="CY10">
            <v>20</v>
          </cell>
          <cell r="CZ10" t="str">
            <v>critical</v>
          </cell>
          <cell r="DA10" t="str">
            <v xml:space="preserve">´- Active balance sheet and exposure management to FX and interest rate.
'´- Active balance sheet and exposure management to interest rate. Exposure to floating interest rate is very limited.
- Optimization of energy cost management by a strategic combination between fixed price energy contracts and spot purchases.
- Strong liquidity position of the company (leverage below 3.5) doesn´t suggest need to access to external market liquidity in the upcoming months. </v>
          </cell>
          <cell r="DB10">
            <v>5</v>
          </cell>
          <cell r="DC10">
            <v>3</v>
          </cell>
          <cell r="DD10">
            <v>15</v>
          </cell>
          <cell r="DE10" t="str">
            <v>high</v>
          </cell>
          <cell r="DF10">
            <v>6</v>
          </cell>
          <cell r="DG10">
            <v>6</v>
          </cell>
          <cell r="DH10">
            <v>9</v>
          </cell>
          <cell r="DI10" t="str">
            <v>medium</v>
          </cell>
          <cell r="DJ10" t="str">
            <v>I. Botha</v>
          </cell>
          <cell r="DK10" t="str">
            <v>Felix Warmuth</v>
          </cell>
          <cell r="DL10" t="str">
            <v>EMT</v>
          </cell>
          <cell r="DM10" t="str">
            <v>Audit Committee / BoD</v>
          </cell>
        </row>
        <row r="11">
          <cell r="A11">
            <v>6</v>
          </cell>
          <cell r="B11" t="str">
            <v xml:space="preserve">Competitiveness of internally produced raw material </v>
          </cell>
          <cell r="C11" t="str">
            <v xml:space="preserve">Lack of competitiveness of internally sourced raw materials (magnesia).  </v>
          </cell>
          <cell r="D11" t="str">
            <v>2 - Lack of competitiveness of internally sourced raw materials.</v>
          </cell>
          <cell r="E11" t="str">
            <v>´- increase in raw material supply/decrease in RM demand
- political and macroeconomic events impacting the raw material prices</v>
          </cell>
          <cell r="F11" t="str">
            <v>Both</v>
          </cell>
          <cell r="G11" t="e">
            <v>#REF!</v>
          </cell>
          <cell r="H11" t="str">
            <v>High</v>
          </cell>
          <cell r="I11" t="str">
            <v xml:space="preserve">Already crystallized: trend of softness of raw material prices has been ongoing since Q2 2018. </v>
          </cell>
          <cell r="J11">
            <v>4</v>
          </cell>
          <cell r="K11" t="str">
            <v>´- full backward integration margin erosion could have very significant financial and competitive impact
- margin erosion due to reduced selling price (customers asking for discounts following raw material price reduction)</v>
          </cell>
          <cell r="L11">
            <v>5</v>
          </cell>
          <cell r="M11">
            <v>20</v>
          </cell>
          <cell r="N11" t="str">
            <v>critical</v>
          </cell>
          <cell r="O11" t="str">
            <v>´- Developing a more agile business with lower fixed cost base and integrated business planning
- Initiatives to optimize decisions of RM purchase vs internal production and minimize overall impact on margin (e.g. reducing FM production)
- Customer negotiations on sales price to limit sales price reductions</v>
          </cell>
          <cell r="P11" t="str">
            <v>likelihood reduced following exiting from FM backward integration and rising raw material prices</v>
          </cell>
          <cell r="Q11">
            <v>2</v>
          </cell>
          <cell r="S11">
            <v>5</v>
          </cell>
          <cell r="T11">
            <v>10</v>
          </cell>
          <cell r="U11" t="str">
            <v>medium</v>
          </cell>
          <cell r="V11">
            <v>0</v>
          </cell>
          <cell r="W11">
            <v>0</v>
          </cell>
          <cell r="Y11">
            <v>4</v>
          </cell>
          <cell r="AA11">
            <v>5</v>
          </cell>
          <cell r="AB11">
            <v>20</v>
          </cell>
          <cell r="AC11" t="str">
            <v>critical</v>
          </cell>
          <cell r="AF11">
            <v>2</v>
          </cell>
          <cell r="AH11">
            <v>5</v>
          </cell>
          <cell r="AI11">
            <v>10</v>
          </cell>
          <cell r="AJ11" t="str">
            <v>medium</v>
          </cell>
          <cell r="AK11">
            <v>0</v>
          </cell>
          <cell r="AL11">
            <v>0</v>
          </cell>
          <cell r="AM11" t="str">
            <v xml:space="preserve">Already crystallized: trend of softness of raw material prices has been ongoing since Q2 2018. </v>
          </cell>
          <cell r="AN11">
            <v>4</v>
          </cell>
          <cell r="AO11" t="str">
            <v>´- full backward integration margin erosion could have very significant financial and competitive impact
- margin erosion due to reduced selling price (customers asking for discounts following raw material price reduction)</v>
          </cell>
          <cell r="AP11">
            <v>5</v>
          </cell>
          <cell r="AQ11">
            <v>20</v>
          </cell>
          <cell r="AR11" t="str">
            <v>critical</v>
          </cell>
          <cell r="AS11" t="str">
            <v>´- Developing a more agile business with lower fixed cost base and integrated business planning
- Initiatives to optimize decisions of RM purchase vs internal production and minimize overall impact on margin (e.g. reducing FM production)
- Customer negotiations on sales price to limit sales price reductions</v>
          </cell>
          <cell r="AT11" t="str">
            <v>likelihood reduced following exiting from FM backward integration and rising raw material prices</v>
          </cell>
          <cell r="AU11">
            <v>2</v>
          </cell>
          <cell r="AW11">
            <v>5</v>
          </cell>
          <cell r="AX11">
            <v>10</v>
          </cell>
          <cell r="AY11" t="str">
            <v>medium</v>
          </cell>
          <cell r="AZ11">
            <v>-5</v>
          </cell>
          <cell r="BA11">
            <v>-5</v>
          </cell>
          <cell r="BB11" t="str">
            <v xml:space="preserve">Already crystallized: trend of softness of raw material prices has been ongoing since Q2 2018. </v>
          </cell>
          <cell r="BC11">
            <v>4</v>
          </cell>
          <cell r="BD11" t="str">
            <v>´- full backward integration margin erosion could have very significant financial and competitive impact
- margin erosion due to reduced selling price (customers asking for discounts following raw material price reduction)</v>
          </cell>
          <cell r="BE11">
            <v>5</v>
          </cell>
          <cell r="BF11">
            <v>20</v>
          </cell>
          <cell r="BG11" t="str">
            <v>critical</v>
          </cell>
          <cell r="BH11" t="str">
            <v>´- Developing a more agile business with lower fixed cost base and integrated business planning
- Initiatives to optimize decisions of RM purchase vs internal production and minimize overall impact on margin (e.g. reducing FM production)
- Customer negotiations on sales price to limit sales price reductions</v>
          </cell>
          <cell r="BJ11">
            <v>3</v>
          </cell>
          <cell r="BL11">
            <v>5</v>
          </cell>
          <cell r="BM11">
            <v>15</v>
          </cell>
          <cell r="BN11" t="str">
            <v>high</v>
          </cell>
          <cell r="BO11">
            <v>15</v>
          </cell>
          <cell r="BP11">
            <v>15</v>
          </cell>
          <cell r="BQ11" t="str">
            <v xml:space="preserve">Already crystallized: trend of softness of raw material prices has been ongoing since Q2 2018. </v>
          </cell>
          <cell r="BR11">
            <v>4</v>
          </cell>
          <cell r="BS11" t="str">
            <v>´- full backward integration margin erosion could have very significant financial and competitive impact
- margin erosion due to reduced selling price (customers asking for discounts following raw material price reduction)</v>
          </cell>
          <cell r="BT11">
            <v>5</v>
          </cell>
          <cell r="BU11">
            <v>20</v>
          </cell>
          <cell r="BV11" t="str">
            <v>critical</v>
          </cell>
          <cell r="BW11" t="str">
            <v>´- Developing a more agile business with lower fixed cost base and integrated business planning
- Initiatives to optimize decisions of RM purchase vs internal production and minimize overall impact on margin (e.g. reducing FM production)
- Customer negotiations on sales price to limit sales price reductions</v>
          </cell>
          <cell r="BY11">
            <v>3</v>
          </cell>
          <cell r="CA11">
            <v>5</v>
          </cell>
          <cell r="CB11">
            <v>15</v>
          </cell>
          <cell r="CC11" t="str">
            <v>high</v>
          </cell>
          <cell r="CD11">
            <v>15</v>
          </cell>
          <cell r="CE11">
            <v>15</v>
          </cell>
          <cell r="CF11" t="str">
            <v xml:space="preserve">Already crystallized: trend of softness of raw material prices has been ongoing since Q2 2018. </v>
          </cell>
          <cell r="CG11">
            <v>4</v>
          </cell>
          <cell r="CH11" t="str">
            <v>´- full backward integration margin erosion could have very significant financial and competitive impact
- margin erosion due to reduced selling price (customers asking for discounts following raw material price reduction)</v>
          </cell>
          <cell r="CI11">
            <v>5</v>
          </cell>
          <cell r="CJ11">
            <v>20</v>
          </cell>
          <cell r="CK11" t="str">
            <v>critical</v>
          </cell>
          <cell r="CL11" t="str">
            <v>´- Developing a more agile business with lower fixed cost base and integrated business planning
- Initiatives to optimize decisions of RM purchase vs internal production and minimize overall impact on margin (e.g. reducing FM production)
- Customer negotiations on sales price to limit sales price reductions</v>
          </cell>
          <cell r="CN11">
            <v>3</v>
          </cell>
          <cell r="CP11">
            <v>5</v>
          </cell>
          <cell r="CQ11">
            <v>15</v>
          </cell>
          <cell r="CR11" t="str">
            <v>high</v>
          </cell>
          <cell r="CS11">
            <v>0</v>
          </cell>
          <cell r="CT11">
            <v>0</v>
          </cell>
          <cell r="CU11" t="str">
            <v xml:space="preserve">Already crystallized: trend of softness of raw material prices has been ongoing since Q2 2018. </v>
          </cell>
          <cell r="CV11">
            <v>4</v>
          </cell>
          <cell r="CW11" t="str">
            <v>´- full backward integration margin erosion could have very significant financial and competitive impact
- margin erosion due to reduced selling price (customers asking for discounts following raw material price reduction)</v>
          </cell>
          <cell r="CX11">
            <v>5</v>
          </cell>
          <cell r="CY11">
            <v>20</v>
          </cell>
          <cell r="CZ11" t="str">
            <v>critical</v>
          </cell>
          <cell r="DA11" t="str">
            <v>´- Developing a more agile business with lower fixed cost base and integrated business planning
- Initiatives to optimize decisions of RM purchase vs internal production and minimize overall impact on margin (e.g. reducing FM production)
- Customer negotiations on sales price to limit sales price reductions</v>
          </cell>
          <cell r="DB11">
            <v>3</v>
          </cell>
          <cell r="DC11">
            <v>5</v>
          </cell>
          <cell r="DD11">
            <v>15</v>
          </cell>
          <cell r="DE11" t="str">
            <v>high</v>
          </cell>
          <cell r="DF11">
            <v>0</v>
          </cell>
          <cell r="DG11">
            <v>0</v>
          </cell>
          <cell r="DH11">
            <v>15</v>
          </cell>
          <cell r="DI11" t="str">
            <v>high</v>
          </cell>
          <cell r="DJ11" t="str">
            <v>R. Jayendran</v>
          </cell>
          <cell r="DK11" t="str">
            <v>Operations leaders/SCM</v>
          </cell>
          <cell r="DL11" t="str">
            <v>Raw Material Committee/EMT</v>
          </cell>
          <cell r="DM11" t="str">
            <v>BoD</v>
          </cell>
        </row>
        <row r="12">
          <cell r="A12">
            <v>7</v>
          </cell>
          <cell r="B12" t="str">
            <v>IT process interruptions/Cyber &amp; Information Security</v>
          </cell>
          <cell r="C12" t="str">
            <v xml:space="preserve">Critical IT business process interruption (incl. cyber attack) and Information Security risk, company secrets and insider information) </v>
          </cell>
          <cell r="D12" t="str">
            <v>9 - Cyber and information security risk</v>
          </cell>
          <cell r="E12" t="str">
            <v>´- cyber attack
- failure of IT critical suppliers 
-  inadequate physical security (detection, prevention)  
- unknown logical access to critical infrastructure
- employees behaviour</v>
          </cell>
          <cell r="F12" t="str">
            <v>Both</v>
          </cell>
          <cell r="G12" t="e">
            <v>#REF!</v>
          </cell>
          <cell r="H12" t="str">
            <v>Very High</v>
          </cell>
          <cell r="I12" t="str">
            <v>increased likelihood of this risk materializing due to increased likelihood of cyberattack during the  Coronavirus crisis</v>
          </cell>
          <cell r="J12">
            <v>4</v>
          </cell>
          <cell r="K12" t="str">
            <v>´- operational disruptions, 
- loss of company data, 
- financial losses due to frauds, 
- significant reputation losses</v>
          </cell>
          <cell r="L12">
            <v>4</v>
          </cell>
          <cell r="M12">
            <v>16</v>
          </cell>
          <cell r="N12" t="str">
            <v>high</v>
          </cell>
          <cell r="O12" t="str">
            <v xml:space="preserve">´- Dedicated Information Security Organisation with capability regularly re-assessed against threat level
- Global Information and Cyber Security Policies
- Continuous awareness campaign and training
- Annual risk assessment and penetration testing
- Cyber security detection and response team
- Data classification and protection implementation
- Adoption of information security best practices, standards and frameworks
- Active cyberattack monitoring (and stopping) went live in oct 2020
- Cyber insurance to reduce impact (cover up to 25 million with excess of 250K) summer 2020. This policy covers for losses and fines (under GDPR and others) caused by data breaches because of cyberattacks or physical IT assets failure.  It also covers losses due to business interruption caused by physical IT failures.  </v>
          </cell>
          <cell r="P12" t="str">
            <v>likelihood is decreasing due to increased internal controls to prevent cybersecuroity attacks</v>
          </cell>
          <cell r="Q12">
            <v>3</v>
          </cell>
          <cell r="R12" t="str">
            <v>Impact raised to reflect the significance of the potential impact of an IT interruption or cyberattack (e.g. ransomware)</v>
          </cell>
          <cell r="S12">
            <v>4</v>
          </cell>
          <cell r="T12">
            <v>12</v>
          </cell>
          <cell r="U12" t="str">
            <v>high</v>
          </cell>
          <cell r="V12">
            <v>0</v>
          </cell>
          <cell r="W12">
            <v>0</v>
          </cell>
          <cell r="Y12">
            <v>4</v>
          </cell>
          <cell r="AA12">
            <v>4</v>
          </cell>
          <cell r="AB12">
            <v>16</v>
          </cell>
          <cell r="AC12" t="str">
            <v>high</v>
          </cell>
          <cell r="AD12" t="str">
            <v>Impact and likelihood adjusted to reflect current change in cybercrime landscape</v>
          </cell>
          <cell r="AE12" t="str">
            <v>Likelihood is reduced due to good technical controls</v>
          </cell>
          <cell r="AF12">
            <v>3</v>
          </cell>
          <cell r="AG12" t="str">
            <v>Impact raised to reflect the significance of the potential impact of an IT interruption or cyberattack (e.g. ransomware)</v>
          </cell>
          <cell r="AH12">
            <v>4</v>
          </cell>
          <cell r="AI12">
            <v>12</v>
          </cell>
          <cell r="AJ12" t="str">
            <v>high</v>
          </cell>
          <cell r="AK12">
            <v>0</v>
          </cell>
          <cell r="AL12">
            <v>0</v>
          </cell>
          <cell r="AM12" t="str">
            <v>increased likelihood of this risk materializing due to increased likelihood of cyberattack during the  Coronavirus crisis</v>
          </cell>
          <cell r="AN12">
            <v>4</v>
          </cell>
          <cell r="AO12" t="str">
            <v>´- operational disruptions, 
- loss of company data, 
- financial losses due to frauds, 
- significant reputation losses</v>
          </cell>
          <cell r="AP12">
            <v>4</v>
          </cell>
          <cell r="AQ12">
            <v>16</v>
          </cell>
          <cell r="AR12" t="str">
            <v>high</v>
          </cell>
          <cell r="AS12" t="str">
            <v xml:space="preserve">´- Dedicated Information Security Organisation with capability regularly re-assessed against threat level
- Global Information and Cyber Security Policies
- Continuous awareness campaign and training
- Annual risk assessment and penetration testing
- Cyber security detection and response team
- Data classification and protection implementation
- Adoption of information security best practices, standards and frameworks
- Active cyberattack monitoring (and stopping) went live in oct 2020
- Cyber insurance to reduce impact (cover up to 25 million with excess of 250K) summer 2020. This policy covers for losses and fines (under GDPR and others) caused by data breaches because of cyberattacks or physical IT assets failure.  It also covers losses due to business interruption caused by physical IT failures.  </v>
          </cell>
          <cell r="AU12">
            <v>4</v>
          </cell>
          <cell r="AW12">
            <v>3</v>
          </cell>
          <cell r="AX12">
            <v>12</v>
          </cell>
          <cell r="AY12" t="str">
            <v>high</v>
          </cell>
          <cell r="AZ12">
            <v>0</v>
          </cell>
          <cell r="BA12">
            <v>0</v>
          </cell>
          <cell r="BB12" t="str">
            <v>increased likelihood of this risk materializing due to increased likelihood of cyberattack during the  Coronavirus crisis</v>
          </cell>
          <cell r="BC12">
            <v>4</v>
          </cell>
          <cell r="BD12" t="str">
            <v>´- operational disruptions, 
- loss of company data, 
- financial losses due to frauds, 
- significant reputation losses</v>
          </cell>
          <cell r="BE12">
            <v>4</v>
          </cell>
          <cell r="BF12">
            <v>16</v>
          </cell>
          <cell r="BG12" t="str">
            <v>high</v>
          </cell>
          <cell r="BH12" t="str">
            <v xml:space="preserve">´- Dedicated Information Security Organisation with capability regularly re-assessed against threat level
- Global Information and Cyber Security Policies
- Continuous awareness campaign and training
- Annual risk assessment and penetration testing
- Cyber security detection and response team
- Data classification and protection implementation
- Adoption of information security best practices, standards and frameworks
- Active cyberattack monitoring (and stopping) went live in oct 2020
- Cyber insurance to reduce impact (cover up to 25 million with excess of 250K) summer 2020. This policy covers for losses and fines (under GDPR and others) caused by data breaches because of cyberattacks or physical IT assets failure.  It also covers losses due to business interruption caused by physical IT failures.  </v>
          </cell>
          <cell r="BJ12">
            <v>4</v>
          </cell>
          <cell r="BL12">
            <v>3</v>
          </cell>
          <cell r="BM12">
            <v>12</v>
          </cell>
          <cell r="BN12" t="str">
            <v>high</v>
          </cell>
          <cell r="BO12">
            <v>12</v>
          </cell>
          <cell r="BP12">
            <v>12</v>
          </cell>
          <cell r="BQ12" t="str">
            <v>increased likelihood of this risk materializing due to increased likelihood of cyberattack during the  Coronavirus crisis</v>
          </cell>
          <cell r="BR12">
            <v>4</v>
          </cell>
          <cell r="BS12" t="str">
            <v>´- operational disruptions, 
- loss of company data, 
- financial losses due to frauds, 
- significant reputation losses</v>
          </cell>
          <cell r="BT12">
            <v>4</v>
          </cell>
          <cell r="BU12">
            <v>16</v>
          </cell>
          <cell r="BV12" t="str">
            <v>high</v>
          </cell>
          <cell r="BW12" t="str">
            <v>´- Dedicated Information Security Organisation with capability regularly re-assessed against threat level
- Global Information and Cyber Security Policies
- Continuous awareness campaign and training
- Annual risk assessment and penetration testing
- Cyber security detection and response team
- Data classification and protection implementation
- Adoption of information security best practices, standards and frameworks</v>
          </cell>
          <cell r="BY12">
            <v>4</v>
          </cell>
          <cell r="CA12">
            <v>3</v>
          </cell>
          <cell r="CB12">
            <v>12</v>
          </cell>
          <cell r="CC12" t="str">
            <v>high</v>
          </cell>
          <cell r="CD12">
            <v>12</v>
          </cell>
          <cell r="CE12">
            <v>12</v>
          </cell>
          <cell r="CF12" t="str">
            <v>increased likelihood of this risk materializing due to increased likelihood of cyberattack during the  Coronavirus crisis</v>
          </cell>
          <cell r="CG12">
            <v>4</v>
          </cell>
          <cell r="CH12" t="str">
            <v>´- operational disruptions, 
- loss of company data, 
- financial losses due to frauds, 
- significant reputation losses</v>
          </cell>
          <cell r="CI12">
            <v>4</v>
          </cell>
          <cell r="CJ12">
            <v>16</v>
          </cell>
          <cell r="CK12" t="str">
            <v>high</v>
          </cell>
          <cell r="CL12" t="str">
            <v>´- Dedicated Information Security Organisation with capability regularly re-assessed against threat level
- Global Information and Cyber Security Policies
- Continuous awareness campaign and training
- Annual risk assessment and penetration testing
- Cyber security detection and response team
- Data classification and protection implementation
- Adoption of information security best practices, standards and frameworks</v>
          </cell>
          <cell r="CN12">
            <v>4</v>
          </cell>
          <cell r="CP12">
            <v>3</v>
          </cell>
          <cell r="CQ12">
            <v>12</v>
          </cell>
          <cell r="CR12" t="str">
            <v>high</v>
          </cell>
          <cell r="CS12">
            <v>0</v>
          </cell>
          <cell r="CT12">
            <v>0</v>
          </cell>
          <cell r="CU12" t="str">
            <v>increased likelihood of this risk materializing due to increased likelihood of cyberattack during the  Coronavirus crisis</v>
          </cell>
          <cell r="CV12">
            <v>4</v>
          </cell>
          <cell r="CW12" t="str">
            <v>´- operational disruptions, 
- loss of company data, 
- financial losses due to frauds, 
- significant reputation losses</v>
          </cell>
          <cell r="CX12">
            <v>4</v>
          </cell>
          <cell r="CY12">
            <v>16</v>
          </cell>
          <cell r="CZ12" t="str">
            <v>high</v>
          </cell>
          <cell r="DA12" t="str">
            <v>´- Dedicated Information Security Organisation with capability regularly re-assessed against threat level
- Global Information and Cyber Security Policies
- Continuous awareness campaign and training
- Annual risk assessment and penetration testing
- Cyber security detection and response team
- Data classification and protection implementation
- Adoption of information security best practices, standards and frameworks</v>
          </cell>
          <cell r="DB12">
            <v>4</v>
          </cell>
          <cell r="DC12">
            <v>3</v>
          </cell>
          <cell r="DD12">
            <v>12</v>
          </cell>
          <cell r="DE12" t="str">
            <v>high</v>
          </cell>
          <cell r="DF12">
            <v>3</v>
          </cell>
          <cell r="DG12">
            <v>3</v>
          </cell>
          <cell r="DH12">
            <v>9</v>
          </cell>
          <cell r="DI12" t="str">
            <v>medium</v>
          </cell>
          <cell r="DJ12" t="str">
            <v>I. Botha</v>
          </cell>
          <cell r="DK12" t="str">
            <v>Alexander Schillinger</v>
          </cell>
          <cell r="DL12" t="str">
            <v>IT Management Committee</v>
          </cell>
          <cell r="DM12" t="str">
            <v>Audit Committee / BoD</v>
          </cell>
        </row>
        <row r="13">
          <cell r="A13">
            <v>8</v>
          </cell>
          <cell r="B13" t="str">
            <v>Realising the value from digitalization strategy (sales, operation and supply chain)</v>
          </cell>
          <cell r="C13" t="str">
            <v>Impact of digitalization on brand, reputation, business model... / digital effectiveness and ability to implement digitalization initiatives.</v>
          </cell>
          <cell r="D13" t="str">
            <v>4 - Significant changes in the competitive environment or speed of disruptive innovation</v>
          </cell>
          <cell r="E13" t="str">
            <v>´- Failure in identification of digitalization trends and technologies
- Lack of skills
- Delays in delivering digitalization projects
- Lack of digital strategy</v>
          </cell>
          <cell r="F13" t="str">
            <v>Internal</v>
          </cell>
          <cell r="G13" t="e">
            <v>#REF!</v>
          </cell>
          <cell r="H13" t="str">
            <v>Low</v>
          </cell>
          <cell r="I13" t="str">
            <v>Increased focus on digitalization from the customers as a consequence of COVID. Forecasted global acceleration in digitalization</v>
          </cell>
          <cell r="J13">
            <v>3</v>
          </cell>
          <cell r="K13" t="str">
            <v xml:space="preserve">´- Erosion of brand image (driving force)
- Loss of sales volume/customers 
- Erosion of competitive position 
- Inability to reduce costs
- Operational inefficiencies 
</v>
          </cell>
          <cell r="L13">
            <v>5</v>
          </cell>
          <cell r="M13">
            <v>15</v>
          </cell>
          <cell r="N13" t="str">
            <v>high</v>
          </cell>
          <cell r="O13" t="str">
            <v>´- Create a climate allowing innovation and “out of the box” thinking 
- investments in digitalization projects to bring disruptive products/services on the market
- Digital Board to monitor digital developments
- Project Beyond as digital accelerator</v>
          </cell>
          <cell r="P13" t="str">
            <v>uncertainty on whether digital will create a tangible competitive advantage. We are in a great position to lead the industry (e.g. we have the capital to invest, etc) and we are moving in the right direction. Operational digitalization is moving on as planned (except for MES) but sales digitalization is progressing from an internal tool persepctive but not in terms of selling digital products</v>
          </cell>
          <cell r="Q13">
            <v>2</v>
          </cell>
          <cell r="R13" t="str">
            <v xml:space="preserve">´- Erosion of brand image (driving force)
- Loss of sales volume/customers 
- Erosion of competitive position 
- Inability to reduce costs
- Operational inefficiencies 
</v>
          </cell>
          <cell r="S13">
            <v>5</v>
          </cell>
          <cell r="T13">
            <v>10</v>
          </cell>
          <cell r="U13" t="str">
            <v>medium</v>
          </cell>
          <cell r="V13">
            <v>0</v>
          </cell>
          <cell r="W13">
            <v>0</v>
          </cell>
          <cell r="Y13">
            <v>5</v>
          </cell>
          <cell r="AA13">
            <v>5</v>
          </cell>
          <cell r="AB13">
            <v>25</v>
          </cell>
          <cell r="AC13" t="str">
            <v>critical</v>
          </cell>
          <cell r="AD13" t="str">
            <v>Infrastructure for digital implementation was built to a large extend and digital/automation projects to reduce costs are on track</v>
          </cell>
          <cell r="AE13" t="str">
            <v>The infrastructure for digital implementation was built to a larg extend and digital/automation projects to reduce costs are on track</v>
          </cell>
          <cell r="AF13">
            <v>2</v>
          </cell>
          <cell r="AH13">
            <v>5</v>
          </cell>
          <cell r="AI13">
            <v>10</v>
          </cell>
          <cell r="AJ13" t="str">
            <v>medium</v>
          </cell>
          <cell r="AK13">
            <v>-5</v>
          </cell>
          <cell r="AL13">
            <v>-5</v>
          </cell>
          <cell r="AM13" t="str">
            <v>Increased focus on digitalization from the customers as a consequence of COVID. Forecasted global acceleration in digitalization</v>
          </cell>
          <cell r="AN13">
            <v>5</v>
          </cell>
          <cell r="AO13" t="str">
            <v xml:space="preserve">´- Erosion of brand image (driving force)
- Loss of sales volume/customers 
- Erosion of competitive position 
- Inability to reduce costs
- Operational inefficiencies 
</v>
          </cell>
          <cell r="AP13">
            <v>5</v>
          </cell>
          <cell r="AQ13">
            <v>25</v>
          </cell>
          <cell r="AR13" t="str">
            <v>critical</v>
          </cell>
          <cell r="AS13" t="str">
            <v>´- Create a climate allowing innovation and “out of the box” thinking 
- investments in digitalization projects to bring disruptive products/services on the market
- Digital Board to monitor digital developments
- Project immunity should deliver digitalization from August 2020</v>
          </cell>
          <cell r="AU13">
            <v>3</v>
          </cell>
          <cell r="AW13">
            <v>5</v>
          </cell>
          <cell r="AX13">
            <v>15</v>
          </cell>
          <cell r="AY13" t="str">
            <v>high</v>
          </cell>
          <cell r="AZ13">
            <v>0</v>
          </cell>
          <cell r="BA13">
            <v>0</v>
          </cell>
          <cell r="BB13" t="str">
            <v>Increased focus on digitalization from the customers as a consequence of COVID. Forecasted global acceleration in digitalization</v>
          </cell>
          <cell r="BC13">
            <v>5</v>
          </cell>
          <cell r="BD13" t="str">
            <v xml:space="preserve">´- Erosion of brand image (driving force)
- Loss of sales volume/customers 
- Erosion of competitive position 
- Inability to reduce costs
- Operational inefficiencies 
</v>
          </cell>
          <cell r="BE13">
            <v>5</v>
          </cell>
          <cell r="BF13">
            <v>25</v>
          </cell>
          <cell r="BG13" t="str">
            <v>critical</v>
          </cell>
          <cell r="BH13" t="str">
            <v>´- Create a climate allowing innovation and “out of the box” thinking 
- investments in digitalization projects to bring disruptive products/services on the market
- Digital Board to monitor digital developments
- Project immunity should deliver digitalization from August 2020</v>
          </cell>
          <cell r="BJ13">
            <v>3</v>
          </cell>
          <cell r="BL13">
            <v>5</v>
          </cell>
          <cell r="BM13">
            <v>15</v>
          </cell>
          <cell r="BN13" t="str">
            <v>high</v>
          </cell>
          <cell r="BO13">
            <v>15</v>
          </cell>
          <cell r="BP13">
            <v>15</v>
          </cell>
          <cell r="BQ13" t="str">
            <v>Increased focus on digitalization from the customers as a consequence of COVID. Forecasted global acceleration in digitalization</v>
          </cell>
          <cell r="BR13">
            <v>5</v>
          </cell>
          <cell r="BS13" t="str">
            <v xml:space="preserve">´- Erosion of brand image (driving force)
- Loss of sales volume/customers 
- Erosion of competitive position 
- Inability to reduce costs
- Operational inefficiencies 
</v>
          </cell>
          <cell r="BT13">
            <v>5</v>
          </cell>
          <cell r="BU13">
            <v>25</v>
          </cell>
          <cell r="BV13" t="str">
            <v>critical</v>
          </cell>
          <cell r="BW13" t="str">
            <v>´- Create a climate allowing innovation and “out of the box” thinking 
- investments in digitalization projects to bring disruptive products/services on the market
- Digital Board to monitor digital developments
- Project immunity should deliver digitalization from August 2020</v>
          </cell>
          <cell r="BY13">
            <v>3</v>
          </cell>
          <cell r="CA13">
            <v>4</v>
          </cell>
          <cell r="CB13">
            <v>12</v>
          </cell>
          <cell r="CC13" t="str">
            <v>high</v>
          </cell>
          <cell r="CD13">
            <v>12</v>
          </cell>
          <cell r="CE13">
            <v>12</v>
          </cell>
          <cell r="CF13" t="str">
            <v>Increased focus on digitalization from the customers as a consequence of COVID. Forecasted global acceleration in digitalization</v>
          </cell>
          <cell r="CG13">
            <v>5</v>
          </cell>
          <cell r="CH13" t="str">
            <v xml:space="preserve">´- Erosion of brand image (driving force)
- Loss of sales volume/customers 
- Erosion of competitive position 
- Inability to reduce costs
- Operational inefficiencies 
</v>
          </cell>
          <cell r="CI13">
            <v>5</v>
          </cell>
          <cell r="CJ13">
            <v>25</v>
          </cell>
          <cell r="CK13" t="str">
            <v>critical</v>
          </cell>
          <cell r="CL13" t="str">
            <v>´- Create a climate allowing innovation and “out of the box” thinking 
- investments in digitalization projects to bring disruptive products/services on the market
- Digital Board to monitor digital developments
- Project immunity should deliver digitalization from August 2020</v>
          </cell>
          <cell r="CN13">
            <v>3</v>
          </cell>
          <cell r="CP13">
            <v>4</v>
          </cell>
          <cell r="CQ13">
            <v>12</v>
          </cell>
          <cell r="CR13" t="str">
            <v>high</v>
          </cell>
          <cell r="CS13">
            <v>0</v>
          </cell>
          <cell r="CT13">
            <v>0</v>
          </cell>
          <cell r="CU13" t="str">
            <v>Possible</v>
          </cell>
          <cell r="CV13">
            <v>4</v>
          </cell>
          <cell r="CW13" t="str">
            <v xml:space="preserve">´- Erosion of brand image (driving force)
- Loss of sales volume/customers 
- Erosion of competitive position 
- Inability to reduce costs
- Operational inefficiencies 
</v>
          </cell>
          <cell r="CX13">
            <v>5</v>
          </cell>
          <cell r="CY13">
            <v>20</v>
          </cell>
          <cell r="CZ13" t="str">
            <v>critical</v>
          </cell>
          <cell r="DA13" t="str">
            <v>´- Create a climate allowing innovation and “out of the box” thinking 
- investments in digitalization projects to bring disruptive products/services on the market
- Digital Board to monitor digital developments</v>
          </cell>
          <cell r="DB13">
            <v>3</v>
          </cell>
          <cell r="DC13">
            <v>4</v>
          </cell>
          <cell r="DD13">
            <v>12</v>
          </cell>
          <cell r="DE13" t="str">
            <v>high</v>
          </cell>
          <cell r="DF13">
            <v>0</v>
          </cell>
          <cell r="DG13">
            <v>0</v>
          </cell>
          <cell r="DH13">
            <v>12</v>
          </cell>
          <cell r="DI13" t="str">
            <v>high</v>
          </cell>
          <cell r="DJ13" t="str">
            <v>R. Jayendran
G. Franco
S. Oremovic
I. Botha</v>
          </cell>
          <cell r="DK13" t="str">
            <v>Michael Wu
Celso Freitas
Alexander Schillinger</v>
          </cell>
          <cell r="DL13" t="str">
            <v>EMT/Digital Board</v>
          </cell>
          <cell r="DM13" t="str">
            <v>BoD</v>
          </cell>
        </row>
        <row r="14">
          <cell r="A14">
            <v>9</v>
          </cell>
          <cell r="B14" t="str">
            <v xml:space="preserve">Production interruption </v>
          </cell>
          <cell r="C14" t="str">
            <v>Production interruption at our plants (e.g. equipment failures).</v>
          </cell>
          <cell r="D14" t="str">
            <v>5 - Business interruption and supply chain disruption</v>
          </cell>
          <cell r="E14" t="str">
            <v>´- natural catastrophes, (covered under risk 16)
- fire, (covered under risk 16)
- machinery breakdown, 
- supply chain disruption (partially covered under risk 14)
- cyber-attacks (covered under risk 19)
- political/legislative changes Leading to loss of mining rights (covered under risk 2)</v>
          </cell>
          <cell r="F14" t="str">
            <v>Internal</v>
          </cell>
          <cell r="G14" t="e">
            <v>#REF!</v>
          </cell>
          <cell r="H14" t="str">
            <v>Medium</v>
          </cell>
          <cell r="I14" t="str">
            <v>In the context of global pandemic, the risk of production interruption is very likely in certain countries (and already crystallized in India)</v>
          </cell>
          <cell r="J14">
            <v>4</v>
          </cell>
          <cell r="K14" t="str">
            <v>´- Deteriorating of client relationships due to delays in deliveries 
-Missed sales due to inability to supplying products to customers 
- Production delay resulting in higher production costs</v>
          </cell>
          <cell r="L14">
            <v>5</v>
          </cell>
          <cell r="M14">
            <v>20</v>
          </cell>
          <cell r="N14" t="str">
            <v>critical</v>
          </cell>
          <cell r="O14" t="str">
            <v>´- Diversified production network in terms of geographies  
- Implementation of an optimized production footprint to meet planned requirements
- Operational risk management and maintenance policies
- Risk based investment policy
- Insurance coverage for property damage and business interruption due to natural events and machinery breakdown (coverage for damages from approx. €10m to €400m - maximum claim amount was 7 millions in the past)</v>
          </cell>
          <cell r="P14" t="str">
            <v>Reduced level of risk due to scope of the risk being limited only to production interruption due to machinery availability, natural disasters, etc.</v>
          </cell>
          <cell r="Q14">
            <v>2</v>
          </cell>
          <cell r="R14" t="str">
            <v>Reduced level of risk due to scope of the risk being limited only to production interruption due to machinery availability, natural disasters, etc.</v>
          </cell>
          <cell r="S14">
            <v>3</v>
          </cell>
          <cell r="T14">
            <v>6</v>
          </cell>
          <cell r="U14" t="str">
            <v>low</v>
          </cell>
          <cell r="V14">
            <v>0</v>
          </cell>
          <cell r="W14">
            <v>0</v>
          </cell>
          <cell r="Y14">
            <v>4</v>
          </cell>
          <cell r="AA14">
            <v>5</v>
          </cell>
          <cell r="AB14">
            <v>20</v>
          </cell>
          <cell r="AC14" t="str">
            <v>critical</v>
          </cell>
          <cell r="AF14">
            <v>2</v>
          </cell>
          <cell r="AH14">
            <v>3</v>
          </cell>
          <cell r="AI14">
            <v>6</v>
          </cell>
          <cell r="AJ14" t="str">
            <v>low</v>
          </cell>
          <cell r="AK14">
            <v>0</v>
          </cell>
          <cell r="AL14">
            <v>0</v>
          </cell>
          <cell r="AM14" t="str">
            <v>In the context of global pandemic, the risk of production interruption is very likely in certain countries (and already crystallized in India)</v>
          </cell>
          <cell r="AN14">
            <v>4</v>
          </cell>
          <cell r="AO14" t="str">
            <v>´- Deteriorating of client relationships due to delays in deliveries 
-Missed sales due to inability to supplying products to customers 
- Production delay resulting in higher production costs</v>
          </cell>
          <cell r="AP14">
            <v>5</v>
          </cell>
          <cell r="AQ14">
            <v>20</v>
          </cell>
          <cell r="AR14" t="str">
            <v>critical</v>
          </cell>
          <cell r="AS14" t="str">
            <v>´- Diversified production network in terms of geographies  
- Implementation of an optimized production footprint to meet planned requirements
- Operational risk management and maintenance policies
- Risk based investment policy
- Insurance coverage for property damage and business interruption due to natural events and machinery breakdown (coverage for damages from approx. €10m to €400m - maximum claim amount was 7 millions in the past)</v>
          </cell>
          <cell r="AT14" t="str">
            <v>Reduced level of risk due to scope of the risk being limited only to production interruption due to machinery availability, natural disasters, etc.</v>
          </cell>
          <cell r="AU14">
            <v>2</v>
          </cell>
          <cell r="AV14" t="str">
            <v>Reduced level of risk due to scope of the risk being limited only to production interruption due to machinery availability, natural disasters, etc.</v>
          </cell>
          <cell r="AW14">
            <v>3</v>
          </cell>
          <cell r="AX14">
            <v>6</v>
          </cell>
          <cell r="AY14" t="str">
            <v>low</v>
          </cell>
          <cell r="AZ14">
            <v>-9</v>
          </cell>
          <cell r="BA14">
            <v>-9</v>
          </cell>
          <cell r="BB14" t="str">
            <v>In the context of global pandemic, the risk of production interruption is very likely in certain countries (and already crystallized in India)</v>
          </cell>
          <cell r="BC14">
            <v>4</v>
          </cell>
          <cell r="BD14" t="str">
            <v>´- Deteriorating of client relationships due to delays in deliveries 
-Missed sales due to inability to supplying products to customers 
- Production delay resulting in higher production costs</v>
          </cell>
          <cell r="BE14">
            <v>5</v>
          </cell>
          <cell r="BF14">
            <v>20</v>
          </cell>
          <cell r="BG14" t="str">
            <v>critical</v>
          </cell>
          <cell r="BH14" t="str">
            <v>´- Diversified production network in terms of geographies  
- Implementation of an optimized production footprint to meet planned requirements
- Operational risk management and maintenance policies
- Risk based investment policy
- Insurance coverage for property damage and business interruption due to natural events and machinery breakdown (coverage for damages from approx. €10m to €400m - maximum claim amount was 7 millions in the past)</v>
          </cell>
          <cell r="BJ14">
            <v>3</v>
          </cell>
          <cell r="BL14">
            <v>5</v>
          </cell>
          <cell r="BM14">
            <v>15</v>
          </cell>
          <cell r="BN14" t="str">
            <v>high</v>
          </cell>
          <cell r="BO14">
            <v>15</v>
          </cell>
          <cell r="BP14">
            <v>15</v>
          </cell>
          <cell r="BQ14" t="str">
            <v>In the context of global pandemic, the risk of production interruption is very likely in certain countries (and already crystallized in India)</v>
          </cell>
          <cell r="BR14">
            <v>4</v>
          </cell>
          <cell r="BS14" t="str">
            <v>´- Deteriorating of client relationships due to delays in deliveries 
-Missed sales due to inability to supplying products to customers 
- Production delay resulting in higher production costs</v>
          </cell>
          <cell r="BT14">
            <v>4</v>
          </cell>
          <cell r="BU14">
            <v>16</v>
          </cell>
          <cell r="BV14" t="str">
            <v>high</v>
          </cell>
          <cell r="BW14" t="str">
            <v>´- Diversified production network in terms of geographies  
- Implementation of an optimized production footprint to meet planned requirements
- Operational risk management and maintenance policies
- Risk based investment policy
- Insurance coverage for property damage and business interruption due to natural events and machinery breakdown (coverage for damages from approx. €10m to €400m - maximum claim amount was 7 millions in the past)</v>
          </cell>
          <cell r="BY14">
            <v>4</v>
          </cell>
          <cell r="CA14">
            <v>3</v>
          </cell>
          <cell r="CB14">
            <v>12</v>
          </cell>
          <cell r="CC14" t="str">
            <v>high</v>
          </cell>
          <cell r="CD14">
            <v>12</v>
          </cell>
          <cell r="CE14">
            <v>12</v>
          </cell>
          <cell r="CF14" t="str">
            <v>In the context of global pandemic, the risk of production interruption is very likely in certain countries (and already crystallized in India)</v>
          </cell>
          <cell r="CG14">
            <v>4</v>
          </cell>
          <cell r="CH14" t="str">
            <v>´- Deteriorating of client relationships due to delays in deliveries 
-Missed sales due to inability to supplying products to customers 
- Production delay resulting in higher production costs</v>
          </cell>
          <cell r="CI14">
            <v>4</v>
          </cell>
          <cell r="CJ14">
            <v>16</v>
          </cell>
          <cell r="CK14" t="str">
            <v>high</v>
          </cell>
          <cell r="CL14" t="str">
            <v>´- Diversified production network in terms of geographies  
- Implementation of an optimized production footprint to meet planned requirements
- Operational risk management and maintenance policies
- Risk based investment policy
- Insurance coverage for property damage and business interruption due to natural events and machinery breakdown (coverage for damages from approx. €10m to €400m - maximum claim amount was 7 millions in the past)</v>
          </cell>
          <cell r="CN14">
            <v>4</v>
          </cell>
          <cell r="CP14">
            <v>3</v>
          </cell>
          <cell r="CQ14">
            <v>12</v>
          </cell>
          <cell r="CR14" t="str">
            <v>high</v>
          </cell>
          <cell r="CS14">
            <v>0</v>
          </cell>
          <cell r="CT14">
            <v>0</v>
          </cell>
          <cell r="CU14" t="str">
            <v>In the context of global pandemic, the risk of production interruption is very likely in certain countries (and already crystallized in India)</v>
          </cell>
          <cell r="CV14">
            <v>4</v>
          </cell>
          <cell r="CW14" t="str">
            <v>´- Deteriorating of client relationships due to delays in deliveries 
-Missed sales due to inability to supplying products to customers 
- Production delay resulting in higher production costs</v>
          </cell>
          <cell r="CX14">
            <v>4</v>
          </cell>
          <cell r="CY14">
            <v>16</v>
          </cell>
          <cell r="CZ14" t="str">
            <v>high</v>
          </cell>
          <cell r="DA14" t="str">
            <v>´- Diversified production network in terms of geographies  
- Implementation of an optimized production footprint to meet planned requirements
- Operational risk management and maintenance policies
- Risk based investment policy
- Insurance coverage for property damage and business interruption due to natural events and machinery breakdown (coverage for damages from approx. €10m to €400m - maximum claim amount was 7 millions in the past)</v>
          </cell>
          <cell r="DB14">
            <v>4</v>
          </cell>
          <cell r="DC14">
            <v>3</v>
          </cell>
          <cell r="DD14">
            <v>12</v>
          </cell>
          <cell r="DE14" t="str">
            <v>high</v>
          </cell>
          <cell r="DF14">
            <v>3</v>
          </cell>
          <cell r="DG14">
            <v>3</v>
          </cell>
          <cell r="DH14">
            <v>9</v>
          </cell>
          <cell r="DI14" t="str">
            <v>medium</v>
          </cell>
          <cell r="DJ14" t="str">
            <v>R. Jayendran</v>
          </cell>
          <cell r="DK14" t="str">
            <v>Operations</v>
          </cell>
          <cell r="DL14" t="str">
            <v>EMT</v>
          </cell>
          <cell r="DM14" t="str">
            <v>BoD</v>
          </cell>
        </row>
        <row r="15">
          <cell r="A15">
            <v>10</v>
          </cell>
          <cell r="B15" t="str">
            <v>Net debt</v>
          </cell>
          <cell r="C15" t="str">
            <v>Inability to generate cash</v>
          </cell>
          <cell r="D15" t="str">
            <v>3 - Inability to execute key strategic initiatives</v>
          </cell>
          <cell r="E15" t="str">
            <v>- inability to reduce CAPEX back to "normal level" in years from 2022 onwards. Annual CAPEX spent should be at approx 30m</v>
          </cell>
          <cell r="F15" t="str">
            <v>Internal</v>
          </cell>
          <cell r="G15" t="e">
            <v>#REF!</v>
          </cell>
          <cell r="H15" t="str">
            <v>Medium</v>
          </cell>
          <cell r="I15" t="str">
            <v>Very likely - likelihood increased as consequence of coronavirus crisis changing the economic environment leading to reduced sales and reduced production volumes</v>
          </cell>
          <cell r="J15">
            <v>4</v>
          </cell>
          <cell r="K15" t="str">
            <v>´- low operating efficiency leading to margin erosion
- low profitability due fixed costs under absorption and high conversion costs</v>
          </cell>
          <cell r="L15">
            <v>5</v>
          </cell>
          <cell r="M15">
            <v>20</v>
          </cell>
          <cell r="N15" t="str">
            <v>critical</v>
          </cell>
          <cell r="O15" t="str">
            <v>´- SG&amp;A cost reduction initiatives (including Corona related initiatives)
- Lean initiatives
- Closure/Part closure of production sites to optimize fixed costs absorption and production network</v>
          </cell>
          <cell r="P15" t="str">
            <v>net debt forecasted negative for 2021. Risk rating was already raised in Q2 2021 to factor in the expectations of net debt likely to worsen in H2, which materialized in Q3 mainly due to the high level of stock and lower level of profit. Liquidity is expected to be improved by additional loan facilities (Eur 350m) and the payment of Magnifin (Eur 100m expected to be executed in December 2021).</v>
          </cell>
          <cell r="Q15">
            <v>3</v>
          </cell>
          <cell r="R15" t="str">
            <v>´potential high impact</v>
          </cell>
          <cell r="S15">
            <v>5</v>
          </cell>
          <cell r="T15">
            <v>15</v>
          </cell>
          <cell r="U15" t="str">
            <v>high</v>
          </cell>
          <cell r="V15">
            <v>0</v>
          </cell>
          <cell r="W15">
            <v>0</v>
          </cell>
          <cell r="Y15">
            <v>3</v>
          </cell>
          <cell r="AA15">
            <v>5</v>
          </cell>
          <cell r="AB15">
            <v>15</v>
          </cell>
          <cell r="AC15" t="str">
            <v>high</v>
          </cell>
          <cell r="AD15" t="str">
            <v>?</v>
          </cell>
          <cell r="AE15" t="str">
            <v>Likelihood increased due to net debt worsening (dividend payment, share buyback programme and significant level of CAPEX)</v>
          </cell>
          <cell r="AF15">
            <v>3</v>
          </cell>
          <cell r="AH15">
            <v>5</v>
          </cell>
          <cell r="AI15">
            <v>15</v>
          </cell>
          <cell r="AJ15" t="str">
            <v>high</v>
          </cell>
          <cell r="AK15">
            <v>5</v>
          </cell>
          <cell r="AL15">
            <v>5</v>
          </cell>
          <cell r="AM15" t="str">
            <v>Very likely - likelihood increased as consequence of coronavirus crisis changing the economic environment leading to reduced sales and reduced production volumes</v>
          </cell>
          <cell r="AN15">
            <v>3</v>
          </cell>
          <cell r="AO15" t="str">
            <v>´- low operating efficiency leading to margin erosion
- low profitability due fixed costs under absorption and high conversion costs</v>
          </cell>
          <cell r="AP15">
            <v>5</v>
          </cell>
          <cell r="AQ15">
            <v>15</v>
          </cell>
          <cell r="AR15" t="str">
            <v>high</v>
          </cell>
          <cell r="AS15" t="str">
            <v>´- SG&amp;A cost reduction initiatives (including Corona related initiatives)
- Lean initiatives
- Closure/Part closure of production sites to optimize fixed costs absorption and production network</v>
          </cell>
          <cell r="AU15">
            <v>2</v>
          </cell>
          <cell r="AW15">
            <v>5</v>
          </cell>
          <cell r="AX15">
            <v>10</v>
          </cell>
          <cell r="AY15" t="str">
            <v>medium</v>
          </cell>
          <cell r="AZ15">
            <v>0</v>
          </cell>
          <cell r="BA15">
            <v>0</v>
          </cell>
          <cell r="BB15" t="str">
            <v>Very likely - likelihood increased as consequence of coronavirus crisis changing the economic environment leading to reduced sales and reduced production volumes</v>
          </cell>
          <cell r="BC15">
            <v>3</v>
          </cell>
          <cell r="BD15" t="str">
            <v>´- low operating efficiency leading to margin erosion
- low profitability due fixed costs under absorption and high conversion costs</v>
          </cell>
          <cell r="BE15">
            <v>5</v>
          </cell>
          <cell r="BF15">
            <v>15</v>
          </cell>
          <cell r="BG15" t="str">
            <v>high</v>
          </cell>
          <cell r="BH15" t="str">
            <v>´- SG&amp;A cost reduction initiatives (including Corona related initiatives)
- Lean initiatives
- Closure/Part closure of production sites to optimize fixed costs absorption and production network</v>
          </cell>
          <cell r="BJ15">
            <v>2</v>
          </cell>
          <cell r="BL15">
            <v>5</v>
          </cell>
          <cell r="BM15">
            <v>10</v>
          </cell>
          <cell r="BN15" t="str">
            <v>medium</v>
          </cell>
          <cell r="BO15">
            <v>10</v>
          </cell>
          <cell r="BP15">
            <v>10</v>
          </cell>
          <cell r="BQ15" t="str">
            <v>Very likely - likelihood increased as consequence of coronavirus crisis changing the economic environment leading to reduced sales and reduced production volumes</v>
          </cell>
          <cell r="BR15">
            <v>3</v>
          </cell>
          <cell r="BS15" t="str">
            <v>´- low operating efficiency leading to margin erosion
- low profitability due fixed costs under absorption and high conversion costs</v>
          </cell>
          <cell r="BT15">
            <v>5</v>
          </cell>
          <cell r="BU15">
            <v>15</v>
          </cell>
          <cell r="BV15" t="str">
            <v>high</v>
          </cell>
          <cell r="BW15" t="str">
            <v>´- SG&amp;A cost reduction initiatives (including Corona related initiatives)
- Lean initiatives
- Closure/Part closure of production sites to optimize fixed costs absorption and production network</v>
          </cell>
          <cell r="BY15">
            <v>2</v>
          </cell>
          <cell r="CA15">
            <v>5</v>
          </cell>
          <cell r="CB15">
            <v>10</v>
          </cell>
          <cell r="CC15" t="str">
            <v>medium</v>
          </cell>
          <cell r="CD15">
            <v>10</v>
          </cell>
          <cell r="CE15">
            <v>10</v>
          </cell>
          <cell r="CF15" t="str">
            <v>Very likely - likelihood increased as consequence of coronavirus crisis changing the economic environment leading to reduced sales and reduced production volumes</v>
          </cell>
          <cell r="CG15">
            <v>3</v>
          </cell>
          <cell r="CH15" t="str">
            <v>´- low operating efficiency leading to margin erosion
- low profitability due fixed costs under absorption and high conversion costs</v>
          </cell>
          <cell r="CI15">
            <v>5</v>
          </cell>
          <cell r="CJ15">
            <v>15</v>
          </cell>
          <cell r="CK15" t="str">
            <v>high</v>
          </cell>
          <cell r="CL15" t="str">
            <v>´- SG&amp;A cost reduction initiatives (including Corona related initiatives)
- Lean initiatives
- Closure/Part closure of production sites to optimize fixed costs absorption and production network</v>
          </cell>
          <cell r="CN15">
            <v>2</v>
          </cell>
          <cell r="CP15">
            <v>5</v>
          </cell>
          <cell r="CQ15">
            <v>10</v>
          </cell>
          <cell r="CR15" t="str">
            <v>medium</v>
          </cell>
          <cell r="CS15">
            <v>0</v>
          </cell>
          <cell r="CT15">
            <v>0</v>
          </cell>
          <cell r="CV15">
            <v>3</v>
          </cell>
          <cell r="CX15">
            <v>5</v>
          </cell>
          <cell r="CY15">
            <v>15</v>
          </cell>
          <cell r="CZ15" t="str">
            <v>high</v>
          </cell>
          <cell r="DB15">
            <v>2</v>
          </cell>
          <cell r="DC15">
            <v>5</v>
          </cell>
          <cell r="DD15">
            <v>10</v>
          </cell>
          <cell r="DE15" t="str">
            <v>medium</v>
          </cell>
          <cell r="DF15">
            <v>5</v>
          </cell>
          <cell r="DG15">
            <v>5</v>
          </cell>
          <cell r="DH15">
            <v>5</v>
          </cell>
          <cell r="DI15" t="str">
            <v>low</v>
          </cell>
          <cell r="DJ15" t="str">
            <v>I. Botha</v>
          </cell>
          <cell r="DK15" t="str">
            <v>Felix Warmuth</v>
          </cell>
          <cell r="DL15" t="str">
            <v>EMT</v>
          </cell>
          <cell r="DM15" t="str">
            <v>BoD</v>
          </cell>
        </row>
        <row r="16">
          <cell r="A16">
            <v>11</v>
          </cell>
          <cell r="B16" t="str">
            <v>H&amp;S</v>
          </cell>
          <cell r="C16" t="str">
            <v>Health &amp; Safety risks</v>
          </cell>
          <cell r="D16" t="str">
            <v>7 - Sustainability – Health &amp; Safety risks</v>
          </cell>
          <cell r="E16" t="str">
            <v>´- Health &amp; Safety hazards at our production sites
-Health &amp; Safety hazards at customer production sites</v>
          </cell>
          <cell r="F16" t="str">
            <v>Internal</v>
          </cell>
          <cell r="G16" t="e">
            <v>#REF!</v>
          </cell>
          <cell r="H16" t="str">
            <v>Very high</v>
          </cell>
          <cell r="I16" t="str">
            <v xml:space="preserve">High because of the nature of our activities in the mines and in the plants. </v>
          </cell>
          <cell r="J16">
            <v>5</v>
          </cell>
          <cell r="K16" t="str">
            <v>´- harm to individuals
- high financial penalties
- site closure 
- reputation loss</v>
          </cell>
          <cell r="L16">
            <v>4</v>
          </cell>
          <cell r="M16">
            <v>20</v>
          </cell>
          <cell r="N16" t="str">
            <v>critical</v>
          </cell>
          <cell r="O16" t="str">
            <v>´- Local insurances cover for injuries, accidents, death and associated legal costs (no coverage of fines) for employees and 3rd parties at our premises (this type of claims are usually settled for under 1m).
- adoption of Leading global standards and practices
- Regular risk assessment at all sites and root cause analysis
- preventive measures to protect employees' health during Coronavirus</v>
          </cell>
          <cell r="P16" t="str">
            <v>reduced due to mitigating actions</v>
          </cell>
          <cell r="Q16">
            <v>3</v>
          </cell>
          <cell r="R16" t="str">
            <v>risk revised upwards due to wider scope (customers site, contractors) and due to increased relevance of health</v>
          </cell>
          <cell r="S16">
            <v>4</v>
          </cell>
          <cell r="T16">
            <v>12</v>
          </cell>
          <cell r="U16" t="str">
            <v>high</v>
          </cell>
          <cell r="V16">
            <v>0</v>
          </cell>
          <cell r="W16">
            <v>0</v>
          </cell>
          <cell r="Y16">
            <v>5</v>
          </cell>
          <cell r="AA16">
            <v>4</v>
          </cell>
          <cell r="AB16">
            <v>20</v>
          </cell>
          <cell r="AC16" t="str">
            <v>critical</v>
          </cell>
          <cell r="AF16">
            <v>3</v>
          </cell>
          <cell r="AH16">
            <v>4</v>
          </cell>
          <cell r="AI16">
            <v>12</v>
          </cell>
          <cell r="AJ16" t="str">
            <v>high</v>
          </cell>
          <cell r="AK16">
            <v>0</v>
          </cell>
          <cell r="AL16">
            <v>0</v>
          </cell>
          <cell r="AM16" t="str">
            <v>High because of the nature of our activities in the mines and in the plants. Increasingly high compared to previous quarter due to higher likelihood of safety risk due to coronavirus.</v>
          </cell>
          <cell r="AN16">
            <v>5</v>
          </cell>
          <cell r="AO16" t="str">
            <v>´- harm to individuals
- high financial penalties
- site closure 
- reputation loss</v>
          </cell>
          <cell r="AP16">
            <v>4</v>
          </cell>
          <cell r="AQ16">
            <v>20</v>
          </cell>
          <cell r="AR16" t="str">
            <v>critical</v>
          </cell>
          <cell r="AS16" t="str">
            <v>´- Local insurances cover for injuries, accidents, death and associated legal costs (no coverage of fines) for employees and 3rd parties at our premises (this type of claims are usually settled for under 1m).
- adoption of Leading global standards and practices
- Regular risk assessment at all sites and root cause analysis
- preventive measures to protect employees' health during Coronavirus</v>
          </cell>
          <cell r="AU16">
            <v>3</v>
          </cell>
          <cell r="AV16" t="str">
            <v>risk revised upwards due to wider scope (customers site, contractors) and due to increased relevance of health</v>
          </cell>
          <cell r="AW16">
            <v>4</v>
          </cell>
          <cell r="AX16">
            <v>12</v>
          </cell>
          <cell r="AY16" t="str">
            <v>high</v>
          </cell>
          <cell r="AZ16">
            <v>3</v>
          </cell>
          <cell r="BA16">
            <v>3</v>
          </cell>
          <cell r="BB16" t="str">
            <v>High because of the nature of our activities in the mines and in the plants. Increasingly high compared to previous quarter due to higher likelihood of safety risk due to coronavirus.</v>
          </cell>
          <cell r="BC16">
            <v>4</v>
          </cell>
          <cell r="BD16" t="str">
            <v>´- harm to individuals
- high financial penalties
- site closure 
- reputation loss</v>
          </cell>
          <cell r="BE16">
            <v>4</v>
          </cell>
          <cell r="BF16">
            <v>16</v>
          </cell>
          <cell r="BG16" t="str">
            <v>high</v>
          </cell>
          <cell r="BH16" t="str">
            <v>´- Local insurances cover for injuries, accidents, death and associated legal costs (no coverage of fines) for employees and 3rd parties at our premises (this type of claims are usually settled for under 1m).
- adoption of Leading global standards and practices
- Regular risk assessment at all sites and root cause analysis
- preventive measures to protect employees' health during Coronavirus</v>
          </cell>
          <cell r="BJ16">
            <v>3</v>
          </cell>
          <cell r="BL16">
            <v>3</v>
          </cell>
          <cell r="BM16">
            <v>9</v>
          </cell>
          <cell r="BN16" t="str">
            <v>medium</v>
          </cell>
          <cell r="BO16">
            <v>9</v>
          </cell>
          <cell r="BP16">
            <v>9</v>
          </cell>
          <cell r="BQ16" t="str">
            <v>High because of the nature of our activities in the mines and in the plants. Increasingly high compared to previous quarter due to higher likelihood of safety risk due to coronavirus.</v>
          </cell>
          <cell r="BR16">
            <v>4</v>
          </cell>
          <cell r="BS16" t="str">
            <v>´- harm to individuals
- high financial penalties
- site closure 
- reputation loss</v>
          </cell>
          <cell r="BT16">
            <v>4</v>
          </cell>
          <cell r="BU16">
            <v>16</v>
          </cell>
          <cell r="BV16" t="str">
            <v>high</v>
          </cell>
          <cell r="BW16" t="str">
            <v>´- Local insurances cover for injuries, accidents, death and associated legal costs (no coverage of fines) for employees and 3rd parties at our premises (this type of claims are usually settled for under 1m).
- adoption of Leading global standards and practices
- Regular risk assessment at all sites and root cause analysis
- preventive measures to protect employees' health during Coronavirus</v>
          </cell>
          <cell r="BY16">
            <v>3</v>
          </cell>
          <cell r="CA16">
            <v>3</v>
          </cell>
          <cell r="CB16">
            <v>9</v>
          </cell>
          <cell r="CC16" t="str">
            <v>medium</v>
          </cell>
          <cell r="CD16">
            <v>9</v>
          </cell>
          <cell r="CE16">
            <v>9</v>
          </cell>
          <cell r="CF16" t="str">
            <v>High because of the nature of our activities in the mines and in the plants. Increasingly high compared to previous quarter due to higher likelihood of safety risk due to coronavirus.</v>
          </cell>
          <cell r="CG16">
            <v>4</v>
          </cell>
          <cell r="CH16" t="str">
            <v>´- harm to individuals
- high financial penalties
- site closure 
- reputation loss</v>
          </cell>
          <cell r="CI16">
            <v>4</v>
          </cell>
          <cell r="CJ16">
            <v>16</v>
          </cell>
          <cell r="CK16" t="str">
            <v>high</v>
          </cell>
          <cell r="CL16" t="str">
            <v>´- Local insurances cover for injuries, accidents, death and associated legal costs (no coverage of fines) for employees and 3rd parties at our premises (this type of claims are usually settled for under 1m).
- adoption of Leading global standards and practices
- Regular risk assessment at all sites and root cause analysis
- preventive measures to protect employees' health during Coronavirus</v>
          </cell>
          <cell r="CN16">
            <v>3</v>
          </cell>
          <cell r="CP16">
            <v>3</v>
          </cell>
          <cell r="CQ16">
            <v>9</v>
          </cell>
          <cell r="CR16" t="str">
            <v>medium</v>
          </cell>
          <cell r="CS16">
            <v>0</v>
          </cell>
          <cell r="CT16">
            <v>0</v>
          </cell>
          <cell r="CU16" t="str">
            <v>High because of the nature of our activities in the mines and in the plants. Increasingly high compared to previous quarter due to higher likelihood of safety risk due to coronavirus.</v>
          </cell>
          <cell r="CV16">
            <v>4</v>
          </cell>
          <cell r="CW16" t="str">
            <v>´- harm to individuals
- high financial penalties
- site closure 
- reputation loss</v>
          </cell>
          <cell r="CX16">
            <v>4</v>
          </cell>
          <cell r="CY16">
            <v>16</v>
          </cell>
          <cell r="CZ16" t="str">
            <v>high</v>
          </cell>
          <cell r="DA16" t="str">
            <v>´- Local insurances cover for injuries, accidents, death and associated legal costs (no coverage of fines) for employees and 3rd parties at our premises (this type of claims are usually settled for under 1m).
- adoption of Leading global standards and practices
- Regular risk assessment at all sites and root cause analysis
- preventive measures to protect employees' health during Coronavirus</v>
          </cell>
          <cell r="DB16">
            <v>3</v>
          </cell>
          <cell r="DC16">
            <v>3</v>
          </cell>
          <cell r="DD16">
            <v>9</v>
          </cell>
          <cell r="DE16" t="str">
            <v>medium</v>
          </cell>
          <cell r="DF16">
            <v>3</v>
          </cell>
          <cell r="DG16">
            <v>3</v>
          </cell>
          <cell r="DH16">
            <v>6</v>
          </cell>
          <cell r="DI16" t="str">
            <v>low</v>
          </cell>
          <cell r="DJ16" t="str">
            <v>R. Jayendran
L. Bittencourt</v>
          </cell>
          <cell r="DK16" t="str">
            <v>Brian Plasket/Thomas Froemmer</v>
          </cell>
          <cell r="DL16" t="str">
            <v>EMT</v>
          </cell>
          <cell r="DM16" t="str">
            <v>Sustainability Board Committee</v>
          </cell>
        </row>
        <row r="17">
          <cell r="A17">
            <v>12</v>
          </cell>
          <cell r="B17" t="str">
            <v>Organizational capacity to execute strategy, including demonstration of company cultural behaviours</v>
          </cell>
          <cell r="C17" t="str">
            <v>Lack of leadership skills and capability to execute strategy, inability to attract and retain top talents, diversity, be an influencer in the adoption of corporate culture.</v>
          </cell>
          <cell r="D17" t="str">
            <v>11 - Organizational capacity to execute strategy, including demonstrating company cultural values</v>
          </cell>
          <cell r="E17" t="str">
            <v>´- lack of skills 
- lack of opportunities to develop skills
- inability to secure talents due to ineffective recruiting process
- inability to retain talents due to lack of development opportunities
- lack of adoption of company culture
- RHIM is not perceived as an attractive employer</v>
          </cell>
          <cell r="F17" t="str">
            <v>Internal</v>
          </cell>
          <cell r="G17" t="e">
            <v>#REF!</v>
          </cell>
          <cell r="H17" t="str">
            <v>Low</v>
          </cell>
          <cell r="I17" t="str">
            <v>the speed of changes to adapt to the incrasigly rapid environment requires significant management capabilities. Company is going through a number of significant changes too.</v>
          </cell>
          <cell r="J17">
            <v>4</v>
          </cell>
          <cell r="K17" t="str">
            <v xml:space="preserve">´Management lack of skills can result in failure in meeting company strategic objectives might have different levels of impact depending on the type of objective (i.e. sales, market share, margins, profitability, reputation). Impact can be critical if lack of skills is a spread problem which might result in more than 1 strategic objectives not being delivered.
</v>
          </cell>
          <cell r="L17">
            <v>5</v>
          </cell>
          <cell r="M17">
            <v>20</v>
          </cell>
          <cell r="N17" t="str">
            <v>critical</v>
          </cell>
          <cell r="O17" t="str">
            <v xml:space="preserve">´- Leadership capability enhancement programme (de-prioritized)
- Nurturing talent pool with plans to attract future leaders and help female leaders emerging
- Diversity initiatives to attract and retain talents and enrich company culture
- Project immunity to retain talents and top performers
</v>
          </cell>
          <cell r="P17" t="str">
            <v>likelyhood not reduced significantly by the current initiatives. Example of lack of accountability were identified during Q2 and Q3 - this topic was also featured in the leadership conference 2021.</v>
          </cell>
          <cell r="Q17">
            <v>4</v>
          </cell>
          <cell r="R17" t="str">
            <v xml:space="preserve">´Management lack of skills can result in failure in meeting company strategic objectives might have different levels of impact depending on the type of objective (i.e. sales, market share, margins, profitability, reputation). Impact can be critical if lack of skills is a spread problem which might result in more than 1 strategic objectives not being delivered.
</v>
          </cell>
          <cell r="S17">
            <v>5</v>
          </cell>
          <cell r="T17">
            <v>20</v>
          </cell>
          <cell r="U17" t="str">
            <v>critical</v>
          </cell>
          <cell r="V17">
            <v>0</v>
          </cell>
          <cell r="W17">
            <v>0</v>
          </cell>
          <cell r="Y17">
            <v>4</v>
          </cell>
          <cell r="AA17">
            <v>5</v>
          </cell>
          <cell r="AB17">
            <v>20</v>
          </cell>
          <cell r="AC17" t="str">
            <v>critical</v>
          </cell>
          <cell r="AD17" t="str">
            <v xml:space="preserve">Execution confirmed to be a focus area to delivery 2025 strategy however the risk of lack of adoption of the company culture has been isolated in a new risk </v>
          </cell>
          <cell r="AE17" t="str">
            <v>The risk of lack of adaption of the company culture has been isolated in a ned risk which leads to the decrease in likelihood</v>
          </cell>
          <cell r="AF17">
            <v>4</v>
          </cell>
          <cell r="AH17">
            <v>5</v>
          </cell>
          <cell r="AI17">
            <v>20</v>
          </cell>
          <cell r="AJ17" t="str">
            <v>critical</v>
          </cell>
          <cell r="AK17">
            <v>5</v>
          </cell>
          <cell r="AL17">
            <v>5</v>
          </cell>
          <cell r="AM17" t="str">
            <v>Possible</v>
          </cell>
          <cell r="AN17">
            <v>4</v>
          </cell>
          <cell r="AO17" t="str">
            <v xml:space="preserve">´Management lack of skills can result in failure in meeting company strategic objectives might have different levels of impact depending on the type of objective (i.e. sales, market share, margins, profitability, reputation). Impact can be critical if lack of skills is a spread problem which might result in more than 1 strategic objectives not being delivered.
</v>
          </cell>
          <cell r="AP17">
            <v>5</v>
          </cell>
          <cell r="AQ17">
            <v>20</v>
          </cell>
          <cell r="AR17" t="str">
            <v>critical</v>
          </cell>
          <cell r="AS17" t="str">
            <v xml:space="preserve">´- Global network of culture champions to enhance culture
- Leadership capability enhancement programme
- Nurturing talent pool with plans to attract future leaders and help female leaders emerging
- Diversity initiatives to attract and retain talents and enrich company culture
- Project immunity to retain talents and top performers
</v>
          </cell>
          <cell r="AU17">
            <v>3</v>
          </cell>
          <cell r="AW17">
            <v>5</v>
          </cell>
          <cell r="AX17">
            <v>15</v>
          </cell>
          <cell r="AY17" t="str">
            <v>high</v>
          </cell>
          <cell r="AZ17">
            <v>0</v>
          </cell>
          <cell r="BA17">
            <v>0</v>
          </cell>
          <cell r="BB17" t="str">
            <v>Possible</v>
          </cell>
          <cell r="BC17">
            <v>4</v>
          </cell>
          <cell r="BD17" t="str">
            <v xml:space="preserve">´Management lack of skills can result in failure in meeting company strategic objectives might have different levels of impact depending on the type of objective (i.e. sales, market share, margins, profitability, reputation). Impact can be critical if lack of skills is a spread problem which might result in more than 1 strategic objectives not being delivered.
</v>
          </cell>
          <cell r="BE17">
            <v>5</v>
          </cell>
          <cell r="BF17">
            <v>20</v>
          </cell>
          <cell r="BG17" t="str">
            <v>critical</v>
          </cell>
          <cell r="BH17" t="str">
            <v xml:space="preserve">´- Global network of culture champions to enhance culture
- Leadership capability enhancement programme
- Nurturing talent pool with plans to attract future leaders and help female leaders emerging
- Diversity initiatives to attract and retain talents and enrich company culture
- Project immunity to retain talents and top performers
</v>
          </cell>
          <cell r="BJ17">
            <v>3</v>
          </cell>
          <cell r="BL17">
            <v>5</v>
          </cell>
          <cell r="BM17">
            <v>15</v>
          </cell>
          <cell r="BN17" t="str">
            <v>high</v>
          </cell>
          <cell r="BO17">
            <v>15</v>
          </cell>
          <cell r="BP17">
            <v>15</v>
          </cell>
          <cell r="BQ17" t="str">
            <v>Possible</v>
          </cell>
          <cell r="BR17">
            <v>4</v>
          </cell>
          <cell r="BS17" t="str">
            <v xml:space="preserve">´Management lack of skills can result in failure in meeting company strategic objectives might have different levels of impact depending on the type of objective (i.e. sales, market share, margins, profitability, reputation). Impact can be critical if lack of skills is a spread problem which might result in more than 1 strategic objectives not being delivered.
</v>
          </cell>
          <cell r="BT17">
            <v>5</v>
          </cell>
          <cell r="BU17">
            <v>20</v>
          </cell>
          <cell r="BV17" t="str">
            <v>critical</v>
          </cell>
          <cell r="BW17" t="str">
            <v xml:space="preserve">´- Global network of culture champions to enhance culture
- Leadership capability enhancement programme
- Nurturing talent pool with plans to attract future leaders and help female leaders emerging
- Diversity initiatives to attract and retain talents and enrich company culture
- Project immunity to retain talents and top performers
</v>
          </cell>
          <cell r="BY17">
            <v>3</v>
          </cell>
          <cell r="CA17">
            <v>4</v>
          </cell>
          <cell r="CB17">
            <v>12</v>
          </cell>
          <cell r="CC17" t="str">
            <v>high</v>
          </cell>
          <cell r="CD17">
            <v>12</v>
          </cell>
          <cell r="CE17">
            <v>12</v>
          </cell>
          <cell r="CF17" t="str">
            <v>Possible</v>
          </cell>
          <cell r="CG17">
            <v>4</v>
          </cell>
          <cell r="CH17" t="str">
            <v xml:space="preserve">´Management lack of skills can result in failure in meeting company strategic objectives might have different levels of impact depending on the type of objective (i.e. sales, market share, margins, profitability, reputation). Impact can be critical if lack of skills is a spread problem which might result in more than 1 strategic objectives not being delivered.
</v>
          </cell>
          <cell r="CI17">
            <v>5</v>
          </cell>
          <cell r="CJ17">
            <v>20</v>
          </cell>
          <cell r="CK17" t="str">
            <v>critical</v>
          </cell>
          <cell r="CL17" t="str">
            <v xml:space="preserve">´- Global network of culture champions to enhance culture
- Leadership capability enhancement programme
- Nurturing talent pool with plans to attract future leaders and help female leaders emerging
- Diversity initiatives to attract and retain talents and enrich company culture
- Project immunity to retain talents and top performers
</v>
          </cell>
          <cell r="CN17">
            <v>3</v>
          </cell>
          <cell r="CP17">
            <v>4</v>
          </cell>
          <cell r="CQ17">
            <v>12</v>
          </cell>
          <cell r="CR17" t="str">
            <v>high</v>
          </cell>
          <cell r="CS17">
            <v>0</v>
          </cell>
          <cell r="CT17">
            <v>0</v>
          </cell>
          <cell r="CU17" t="str">
            <v>Possible</v>
          </cell>
          <cell r="CV17">
            <v>4</v>
          </cell>
          <cell r="CW17" t="str">
            <v xml:space="preserve">´Management lack of skills can result in failure in meeting company strategic objectives might have different levels of impact depending on the type of objective (i.e. sales, market share, margins, profitability, reputation). Impact can be critical if lack of skills is a spread problem which might result in more than 1 strategic objectives not being delivered.
</v>
          </cell>
          <cell r="CX17">
            <v>5</v>
          </cell>
          <cell r="CY17">
            <v>20</v>
          </cell>
          <cell r="CZ17" t="str">
            <v>critical</v>
          </cell>
          <cell r="DA17" t="str">
            <v xml:space="preserve">´- Global network of culture champions to enhance culture
- Leadership capability enhancement programme
- Nurturing talent pool with plans to attract future leaders and help female leaders emerging
- Diversity initiatives to attract and retain talents and enrich company culture
</v>
          </cell>
          <cell r="DB17">
            <v>3</v>
          </cell>
          <cell r="DC17">
            <v>4</v>
          </cell>
          <cell r="DD17">
            <v>12</v>
          </cell>
          <cell r="DE17" t="str">
            <v>high</v>
          </cell>
          <cell r="DF17">
            <v>0</v>
          </cell>
          <cell r="DG17">
            <v>0</v>
          </cell>
          <cell r="DH17">
            <v>12</v>
          </cell>
          <cell r="DI17" t="str">
            <v>high</v>
          </cell>
          <cell r="DJ17" t="str">
            <v>S. Borgas</v>
          </cell>
          <cell r="DK17" t="str">
            <v>HR Leaders/Lisa Fuchs</v>
          </cell>
          <cell r="DL17" t="str">
            <v>EMT</v>
          </cell>
          <cell r="DM17" t="str">
            <v>Rem-Co</v>
          </cell>
        </row>
        <row r="18">
          <cell r="A18">
            <v>13</v>
          </cell>
          <cell r="B18" t="str">
            <v>Growth in emerging markets</v>
          </cell>
          <cell r="C18" t="str">
            <v xml:space="preserve">Inability to match strategic delivery with emerging market growth dynamics. (e.g. Steel in China) </v>
          </cell>
          <cell r="D18" t="str">
            <v>1 - Macroeconomic environment and condition of customer industries Leading to significant sales volume reductions</v>
          </cell>
          <cell r="E18" t="str">
            <v>´- new emerging markets for our steel and industrial sectors
- shifting of macroeconomic dynamics</v>
          </cell>
          <cell r="F18" t="str">
            <v>Internal</v>
          </cell>
          <cell r="G18" t="e">
            <v>#REF!</v>
          </cell>
          <cell r="H18" t="str">
            <v>Very Low</v>
          </cell>
          <cell r="I18" t="str">
            <v>Likelihood of new emerging markets shifting the current demand geography is possible</v>
          </cell>
          <cell r="J18">
            <v>3</v>
          </cell>
          <cell r="K18" t="str">
            <v>´- market share deterioration
´- sales reductions
- loss of competitive advantage</v>
          </cell>
          <cell r="L18">
            <v>5</v>
          </cell>
          <cell r="M18">
            <v>15</v>
          </cell>
          <cell r="N18" t="str">
            <v>high</v>
          </cell>
          <cell r="O18" t="str">
            <v>´- Diversification in terms of geographies and industries
- Re-focus of strategy to markets with growth potential (especially in China and India which are the current focus of specific business plans)</v>
          </cell>
          <cell r="P18" t="str">
            <v>Reduced in Q1 due to the consistent satisfactory performance in emergina markets</v>
          </cell>
          <cell r="Q18">
            <v>2</v>
          </cell>
          <cell r="S18">
            <v>4</v>
          </cell>
          <cell r="T18">
            <v>8</v>
          </cell>
          <cell r="U18" t="str">
            <v>medium</v>
          </cell>
          <cell r="V18">
            <v>0</v>
          </cell>
          <cell r="W18">
            <v>0</v>
          </cell>
          <cell r="Y18">
            <v>3</v>
          </cell>
          <cell r="AA18">
            <v>5</v>
          </cell>
          <cell r="AB18">
            <v>15</v>
          </cell>
          <cell r="AC18" t="str">
            <v>high</v>
          </cell>
          <cell r="AF18">
            <v>2</v>
          </cell>
          <cell r="AH18">
            <v>4</v>
          </cell>
          <cell r="AI18">
            <v>8</v>
          </cell>
          <cell r="AJ18" t="str">
            <v>medium</v>
          </cell>
          <cell r="AK18">
            <v>0</v>
          </cell>
          <cell r="AL18">
            <v>0</v>
          </cell>
          <cell r="AM18" t="str">
            <v>Likelihood of new emerging markets shifting the current demand geography is possible</v>
          </cell>
          <cell r="AN18">
            <v>3</v>
          </cell>
          <cell r="AO18" t="str">
            <v>´- market share deterioration
´- sales reductions
- loss of competitive advantage</v>
          </cell>
          <cell r="AP18">
            <v>5</v>
          </cell>
          <cell r="AQ18">
            <v>15</v>
          </cell>
          <cell r="AR18" t="str">
            <v>high</v>
          </cell>
          <cell r="AS18" t="str">
            <v>´- Diversification in terms of geographies and industries
- Re-focus of strategy to markets with growth potential (especially in China and India which are the current focus of specific business plans)</v>
          </cell>
          <cell r="AT18" t="str">
            <v>Reduced in Q1 due to the consistent satisfactory performance in emergina markets</v>
          </cell>
          <cell r="AU18">
            <v>2</v>
          </cell>
          <cell r="AW18">
            <v>4</v>
          </cell>
          <cell r="AX18">
            <v>8</v>
          </cell>
          <cell r="AY18" t="str">
            <v>medium</v>
          </cell>
          <cell r="AZ18">
            <v>-4</v>
          </cell>
          <cell r="BA18">
            <v>-4</v>
          </cell>
          <cell r="BB18" t="str">
            <v>Likelihood of new emerging markets shifting the current demand geography is possible</v>
          </cell>
          <cell r="BC18">
            <v>3</v>
          </cell>
          <cell r="BD18" t="str">
            <v>´- market share deterioration
´- sales reductions
- loss of competitive advantage</v>
          </cell>
          <cell r="BE18">
            <v>5</v>
          </cell>
          <cell r="BF18">
            <v>15</v>
          </cell>
          <cell r="BG18" t="str">
            <v>high</v>
          </cell>
          <cell r="BH18" t="str">
            <v>´- Diversification in terms of geographies and industries
- Re-focus of strategy to markets with growth potential (especially in China and India which are the current focus of specific business plans)</v>
          </cell>
          <cell r="BJ18">
            <v>3</v>
          </cell>
          <cell r="BL18">
            <v>4</v>
          </cell>
          <cell r="BM18">
            <v>12</v>
          </cell>
          <cell r="BN18" t="str">
            <v>high</v>
          </cell>
          <cell r="BO18">
            <v>12</v>
          </cell>
          <cell r="BP18">
            <v>12</v>
          </cell>
          <cell r="BQ18" t="str">
            <v>Likelihood of new emerging markets shifting the current demand geography is possible</v>
          </cell>
          <cell r="BR18">
            <v>3</v>
          </cell>
          <cell r="BS18" t="str">
            <v>´- market share deterioration
´- sales reductions
- loss of competitive advantage</v>
          </cell>
          <cell r="BT18">
            <v>5</v>
          </cell>
          <cell r="BU18">
            <v>15</v>
          </cell>
          <cell r="BV18" t="str">
            <v>high</v>
          </cell>
          <cell r="BW18" t="str">
            <v>´- Diversification in terms of geographies and industries
- Re-focus of strategy to markets with growth potential (especially in China and India which are the current focus of specific business plans)</v>
          </cell>
          <cell r="BY18">
            <v>3</v>
          </cell>
          <cell r="CA18">
            <v>4</v>
          </cell>
          <cell r="CB18">
            <v>12</v>
          </cell>
          <cell r="CC18" t="str">
            <v>high</v>
          </cell>
          <cell r="CD18">
            <v>12</v>
          </cell>
          <cell r="CE18">
            <v>12</v>
          </cell>
          <cell r="CF18" t="str">
            <v>Likelihood of new emerging markets shifting the current demand geography is possible</v>
          </cell>
          <cell r="CG18">
            <v>3</v>
          </cell>
          <cell r="CH18" t="str">
            <v>´- market share deterioration
´- sales reductions
- loss of competitive advantage</v>
          </cell>
          <cell r="CI18">
            <v>5</v>
          </cell>
          <cell r="CJ18">
            <v>15</v>
          </cell>
          <cell r="CK18" t="str">
            <v>high</v>
          </cell>
          <cell r="CL18" t="str">
            <v>´- Diversification in terms of geographies and industries
- Re-focus of strategy to markets with growth potential (especially in China and India which are the current focus of specific business plans)</v>
          </cell>
          <cell r="CN18">
            <v>3</v>
          </cell>
          <cell r="CP18">
            <v>4</v>
          </cell>
          <cell r="CQ18">
            <v>12</v>
          </cell>
          <cell r="CR18" t="str">
            <v>high</v>
          </cell>
          <cell r="CS18">
            <v>0</v>
          </cell>
          <cell r="CT18">
            <v>0</v>
          </cell>
          <cell r="CU18" t="str">
            <v>Likelihood of new emerging markets shifting the current demand geography is possible</v>
          </cell>
          <cell r="CV18">
            <v>3</v>
          </cell>
          <cell r="CW18" t="str">
            <v>´- market share deterioration
´- sales reductions
- loss of competitive advantage</v>
          </cell>
          <cell r="CX18">
            <v>5</v>
          </cell>
          <cell r="CY18">
            <v>15</v>
          </cell>
          <cell r="CZ18" t="str">
            <v>high</v>
          </cell>
          <cell r="DA18" t="str">
            <v>´- Diversification in terms of geographies and industries
- Re-focus of strategy to markets with growth potential (especially in China and India which are the current focus of specific business plans)</v>
          </cell>
          <cell r="DB18">
            <v>3</v>
          </cell>
          <cell r="DC18">
            <v>4</v>
          </cell>
          <cell r="DD18">
            <v>12</v>
          </cell>
          <cell r="DE18" t="str">
            <v>high</v>
          </cell>
          <cell r="DF18">
            <v>0</v>
          </cell>
          <cell r="DG18">
            <v>0</v>
          </cell>
          <cell r="DH18">
            <v>12</v>
          </cell>
          <cell r="DI18" t="str">
            <v>high</v>
          </cell>
          <cell r="DJ18" t="str">
            <v>S. Borgas
G. Franco</v>
          </cell>
          <cell r="DK18" t="str">
            <v>Ulrich Lammer/Simon Kuchelbacher/
Heads of BU</v>
          </cell>
          <cell r="DL18" t="str">
            <v>BMT /EMT</v>
          </cell>
          <cell r="DM18" t="str">
            <v>BoD</v>
          </cell>
        </row>
        <row r="19">
          <cell r="A19">
            <v>14</v>
          </cell>
          <cell r="B19" t="str">
            <v>Finished good inventory levels and ability to react to fluctuations in customer's market demand</v>
          </cell>
          <cell r="C19" t="str">
            <v>Changes in the conditions of both the refractory industry and the customer industry leading to sustained weakness in demand for RHIM products</v>
          </cell>
          <cell r="D19" t="str">
            <v>5 - Reliability of the end-to-end value chain</v>
          </cell>
          <cell r="E19" t="str">
            <v>decrease in demand due to:
- to slow down/crisis of customers industries (i.e. steel production)
- global economy slow down or recession (including cyclical slow down or triggered by  one-off rare events (pandemic, natural disasters, wars)</v>
          </cell>
          <cell r="F19" t="str">
            <v>External</v>
          </cell>
          <cell r="G19" t="e">
            <v>#REF!</v>
          </cell>
          <cell r="H19" t="str">
            <v>Medium</v>
          </cell>
          <cell r="I19" t="str">
            <v>Probable due to current market volatility. Logistic challenges are also influencing the level of finish good stock.</v>
          </cell>
          <cell r="J19">
            <v>4</v>
          </cell>
          <cell r="K19" t="str">
            <v>´- lower sales volumes Leading to lower fixed cost coverage
- margin erosion
- on the long run, liquidity problems
- cash flow deterioration due to high level of finisged good inventory</v>
          </cell>
          <cell r="L19">
            <v>5</v>
          </cell>
          <cell r="M19">
            <v>20</v>
          </cell>
          <cell r="N19" t="str">
            <v>critical</v>
          </cell>
          <cell r="O19" t="str">
            <v>- leading indicators to identify early changes in demand
- increased focus on planning capabilities and end-to-end value chain 
- increase push for customers to pickup finish goods</v>
          </cell>
          <cell r="P19" t="str">
            <v>reduced due to mitigating actions</v>
          </cell>
          <cell r="Q19">
            <v>3</v>
          </cell>
          <cell r="R19" t="str">
            <v>critical impact still possible (level of finished goods keep growing over Q2 and Q3)</v>
          </cell>
          <cell r="S19">
            <v>5</v>
          </cell>
          <cell r="T19">
            <v>15</v>
          </cell>
          <cell r="U19" t="str">
            <v>high</v>
          </cell>
          <cell r="V19">
            <v>0</v>
          </cell>
          <cell r="W19">
            <v>0</v>
          </cell>
          <cell r="Y19">
            <v>3</v>
          </cell>
          <cell r="AA19">
            <v>5</v>
          </cell>
          <cell r="AB19">
            <v>15</v>
          </cell>
          <cell r="AC19" t="str">
            <v>high</v>
          </cell>
          <cell r="AD19" t="str">
            <v>Formerly "Industry risk", this risk has been re-focused on end-customer demand and RHIM ability to forecast demand fluctuations and plan accordingly</v>
          </cell>
          <cell r="AE19" t="str">
            <v>Rating is mainly driven by current levels of finished goods inventory which is unallocated to customers, demonstrating forecasting improvement opportunities</v>
          </cell>
          <cell r="AF19">
            <v>3</v>
          </cell>
          <cell r="AH19">
            <v>5</v>
          </cell>
          <cell r="AI19">
            <v>15</v>
          </cell>
          <cell r="AJ19" t="str">
            <v>high</v>
          </cell>
          <cell r="AK19">
            <v>5</v>
          </cell>
          <cell r="AL19">
            <v>5</v>
          </cell>
          <cell r="AM19" t="str">
            <v>Possible</v>
          </cell>
          <cell r="AN19">
            <v>3</v>
          </cell>
          <cell r="AO19" t="str">
            <v>´- lower sales volumes Leading to lower fixed cost coverage
- margin erosion
- on the long run, liquidity problems</v>
          </cell>
          <cell r="AP19">
            <v>5</v>
          </cell>
          <cell r="AQ19">
            <v>15</v>
          </cell>
          <cell r="AR19" t="str">
            <v>high</v>
          </cell>
          <cell r="AS19" t="str">
            <v xml:space="preserve">strategy focused on increasing market share </v>
          </cell>
          <cell r="AU19">
            <v>2</v>
          </cell>
          <cell r="AW19">
            <v>5</v>
          </cell>
          <cell r="AX19">
            <v>10</v>
          </cell>
          <cell r="AY19" t="str">
            <v>medium</v>
          </cell>
          <cell r="AZ19">
            <v>0</v>
          </cell>
          <cell r="BA19">
            <v>0</v>
          </cell>
          <cell r="BB19" t="str">
            <v>Possible</v>
          </cell>
          <cell r="BC19">
            <v>3</v>
          </cell>
          <cell r="BD19" t="str">
            <v>´- lower sales volumes Leading to lower fixed cost coverage
- margin erosion
- on the long run, liquidity problems</v>
          </cell>
          <cell r="BE19">
            <v>5</v>
          </cell>
          <cell r="BF19">
            <v>15</v>
          </cell>
          <cell r="BG19" t="str">
            <v>high</v>
          </cell>
          <cell r="BH19" t="str">
            <v xml:space="preserve">strategy focused on increasing market share </v>
          </cell>
          <cell r="BJ19">
            <v>2</v>
          </cell>
          <cell r="BL19">
            <v>5</v>
          </cell>
          <cell r="BM19">
            <v>10</v>
          </cell>
          <cell r="BN19" t="str">
            <v>medium</v>
          </cell>
          <cell r="BO19">
            <v>10</v>
          </cell>
          <cell r="BP19">
            <v>10</v>
          </cell>
          <cell r="BQ19" t="str">
            <v>Possible</v>
          </cell>
          <cell r="BR19">
            <v>3</v>
          </cell>
          <cell r="BS19" t="str">
            <v>´- lower sales volumes Leading to lower fixed cost coverage
- margin erosion
- on the long run, liquidity problems</v>
          </cell>
          <cell r="BT19">
            <v>5</v>
          </cell>
          <cell r="BU19">
            <v>15</v>
          </cell>
          <cell r="BV19" t="str">
            <v>high</v>
          </cell>
          <cell r="BW19" t="str">
            <v xml:space="preserve">strategy focused on increasing market share </v>
          </cell>
          <cell r="BY19">
            <v>2</v>
          </cell>
          <cell r="CA19">
            <v>5</v>
          </cell>
          <cell r="CB19">
            <v>10</v>
          </cell>
          <cell r="CC19" t="str">
            <v>medium</v>
          </cell>
          <cell r="CD19">
            <v>10</v>
          </cell>
          <cell r="CE19">
            <v>10</v>
          </cell>
          <cell r="CG19">
            <v>3</v>
          </cell>
          <cell r="CH19" t="str">
            <v>´- lower sales volumes Leading to lower fixed cost coverage
- margin erosion
- on the long run, liquidity problems</v>
          </cell>
          <cell r="CI19">
            <v>5</v>
          </cell>
          <cell r="CJ19">
            <v>15</v>
          </cell>
          <cell r="CK19" t="str">
            <v>high</v>
          </cell>
          <cell r="CN19">
            <v>3</v>
          </cell>
          <cell r="CP19">
            <v>5</v>
          </cell>
          <cell r="CQ19">
            <v>15</v>
          </cell>
          <cell r="CR19" t="str">
            <v>high</v>
          </cell>
          <cell r="CS19">
            <v>0</v>
          </cell>
          <cell r="CT19">
            <v>0</v>
          </cell>
          <cell r="CV19">
            <v>3</v>
          </cell>
          <cell r="CW19" t="str">
            <v>´- lower sales volumes Leading to lower fixed cost coverage
- margin erosion
- on the long run, liquidity problems</v>
          </cell>
          <cell r="CX19">
            <v>5</v>
          </cell>
          <cell r="CY19">
            <v>15</v>
          </cell>
          <cell r="CZ19" t="str">
            <v>high</v>
          </cell>
          <cell r="DB19">
            <v>3</v>
          </cell>
          <cell r="DC19">
            <v>5</v>
          </cell>
          <cell r="DD19">
            <v>15</v>
          </cell>
          <cell r="DE19" t="str">
            <v>high</v>
          </cell>
          <cell r="DF19">
            <v>0</v>
          </cell>
          <cell r="DG19">
            <v>0</v>
          </cell>
          <cell r="DH19">
            <v>15</v>
          </cell>
          <cell r="DI19" t="str">
            <v>high</v>
          </cell>
          <cell r="DJ19" t="str">
            <v>G. Franco</v>
          </cell>
          <cell r="DK19" t="str">
            <v>various</v>
          </cell>
          <cell r="DL19" t="str">
            <v>EMT</v>
          </cell>
          <cell r="DM19" t="str">
            <v>BoD</v>
          </cell>
        </row>
        <row r="20">
          <cell r="A20">
            <v>15</v>
          </cell>
          <cell r="B20" t="str">
            <v>Country risk</v>
          </cell>
          <cell r="C20" t="str">
            <v xml:space="preserve">Adverse changes in country risk, including political, legislative and regulatory developments, impacting RHIM operations or market demand for RHIM products  </v>
          </cell>
          <cell r="D20" t="str">
            <v>1 - Macroeconomic environment and condition of customer industries leading to significant sales volume reductions</v>
          </cell>
          <cell r="E20" t="str">
            <v>´- adverse political developments (including changes in public spending decisions, political instability)
- changes in international trading relationships (tariffs and evolution of trade treaties can impact the Group's ability to sell to certain markets)
- legislative and regulatory developments (refer to risk 17)
- includes also considerations around China's political evolution towards foreign productions</v>
          </cell>
          <cell r="F20" t="str">
            <v>External</v>
          </cell>
          <cell r="G20" t="e">
            <v>#REF!</v>
          </cell>
          <cell r="H20" t="str">
            <v>High</v>
          </cell>
          <cell r="I20" t="str">
            <v>Unilikely restrictions to trading with cetrtain countries, like it was done for Iran</v>
          </cell>
          <cell r="J20">
            <v>2</v>
          </cell>
          <cell r="K20" t="str">
            <v>´- inability to sell in certain markets
- loss of licence/inability to operate in certain countries
-expropriation/freeze of company assets
- potential customers insolvency</v>
          </cell>
          <cell r="L20">
            <v>5</v>
          </cell>
          <cell r="M20">
            <v>10</v>
          </cell>
          <cell r="N20" t="str">
            <v>medium</v>
          </cell>
          <cell r="O20" t="str">
            <v>´- Diversification in terms of geographies and industries
- Monitoring of political and legislative developments
- Credit insurance covers political risks within the credit limit assigned to each customer</v>
          </cell>
          <cell r="Q20">
            <v>2</v>
          </cell>
          <cell r="S20">
            <v>5</v>
          </cell>
          <cell r="T20">
            <v>10</v>
          </cell>
          <cell r="U20" t="str">
            <v>medium</v>
          </cell>
          <cell r="V20">
            <v>0</v>
          </cell>
          <cell r="W20">
            <v>0</v>
          </cell>
          <cell r="Y20">
            <v>2</v>
          </cell>
          <cell r="AA20">
            <v>5</v>
          </cell>
          <cell r="AB20">
            <v>10</v>
          </cell>
          <cell r="AC20" t="str">
            <v>medium</v>
          </cell>
          <cell r="AF20">
            <v>2</v>
          </cell>
          <cell r="AH20">
            <v>5</v>
          </cell>
          <cell r="AI20">
            <v>10</v>
          </cell>
          <cell r="AJ20" t="str">
            <v>medium</v>
          </cell>
          <cell r="AK20">
            <v>0</v>
          </cell>
          <cell r="AL20">
            <v>0</v>
          </cell>
          <cell r="AM20" t="str">
            <v>Unilikely restrictions to trading with cetrtain countries, like it was done for Iran</v>
          </cell>
          <cell r="AN20">
            <v>2</v>
          </cell>
          <cell r="AO20" t="str">
            <v>´- inability to sell in certain markets
- loss of licence/inability to operate in certain countries
-expropriation/freeze of company assets
- potential customers insolvency</v>
          </cell>
          <cell r="AP20">
            <v>5</v>
          </cell>
          <cell r="AQ20">
            <v>10</v>
          </cell>
          <cell r="AR20" t="str">
            <v>medium</v>
          </cell>
          <cell r="AS20" t="str">
            <v>´- Diversification in terms of geographies and industries
- Monitoring of political and legislative developments
- Credit insurance covers political risks within the credit limit assigned to each customer</v>
          </cell>
          <cell r="AU20">
            <v>2</v>
          </cell>
          <cell r="AW20">
            <v>5</v>
          </cell>
          <cell r="AX20">
            <v>10</v>
          </cell>
          <cell r="AY20" t="str">
            <v>medium</v>
          </cell>
          <cell r="AZ20">
            <v>0</v>
          </cell>
          <cell r="BA20">
            <v>0</v>
          </cell>
          <cell r="BB20" t="str">
            <v>Unilikely restrictions to trading with cetrtain countries, like it was done for Iran</v>
          </cell>
          <cell r="BC20">
            <v>2</v>
          </cell>
          <cell r="BD20" t="str">
            <v>´- inability to sell in certain markets
- loss of licence/inability to operate in certain countries
-expropriation/freeze of company assets
- potential customers insolvency</v>
          </cell>
          <cell r="BE20">
            <v>5</v>
          </cell>
          <cell r="BF20">
            <v>10</v>
          </cell>
          <cell r="BG20" t="str">
            <v>medium</v>
          </cell>
          <cell r="BH20" t="str">
            <v>´- Diversification in terms of geographies and industries
- Monitoring of political and legislative developments
- Credit insurance covers political risks within the credit limit assigned to each customer</v>
          </cell>
          <cell r="BJ20">
            <v>2</v>
          </cell>
          <cell r="BL20">
            <v>5</v>
          </cell>
          <cell r="BM20">
            <v>10</v>
          </cell>
          <cell r="BN20" t="str">
            <v>medium</v>
          </cell>
          <cell r="BO20">
            <v>10</v>
          </cell>
          <cell r="BP20">
            <v>10</v>
          </cell>
          <cell r="BQ20" t="str">
            <v>Unilikely restrictions to trading with cetrtain countries, like it was done for Iran</v>
          </cell>
          <cell r="BR20">
            <v>2</v>
          </cell>
          <cell r="BS20" t="str">
            <v>´- inability to sell in certain markets
- loss of licence/inability to operate in certain countries
-expropriation/freeze of company assets
- potential customers insolvency</v>
          </cell>
          <cell r="BT20">
            <v>5</v>
          </cell>
          <cell r="BU20">
            <v>10</v>
          </cell>
          <cell r="BV20" t="str">
            <v>medium</v>
          </cell>
          <cell r="BW20" t="str">
            <v>´- Diversification in terms of geographies and industries
- Monitoring of political and legislative developments
- Credit insurance covers political risks within the credit limit assigned to each customer</v>
          </cell>
          <cell r="BY20">
            <v>2</v>
          </cell>
          <cell r="CA20">
            <v>5</v>
          </cell>
          <cell r="CB20">
            <v>10</v>
          </cell>
          <cell r="CC20" t="str">
            <v>medium</v>
          </cell>
          <cell r="CD20">
            <v>10</v>
          </cell>
          <cell r="CE20">
            <v>10</v>
          </cell>
          <cell r="CF20" t="str">
            <v>Unilikely restrictions to trading with cetrtain countries, like it was done for Iran</v>
          </cell>
          <cell r="CG20">
            <v>2</v>
          </cell>
          <cell r="CH20" t="str">
            <v>´- inability to sell in certain markets
- loss of licence/inability to operate in certain countries
-expropriation/freeze of company assets
- potential customers insolvency</v>
          </cell>
          <cell r="CI20">
            <v>5</v>
          </cell>
          <cell r="CJ20">
            <v>10</v>
          </cell>
          <cell r="CK20" t="str">
            <v>medium</v>
          </cell>
          <cell r="CL20" t="str">
            <v>´- Diversification in terms of geographies and industries
- Monitoring of political and legislative developments
- Credit insurance covers political risks within the credit limit assigned to each customer</v>
          </cell>
          <cell r="CN20">
            <v>2</v>
          </cell>
          <cell r="CP20">
            <v>5</v>
          </cell>
          <cell r="CQ20">
            <v>10</v>
          </cell>
          <cell r="CR20" t="str">
            <v>medium</v>
          </cell>
          <cell r="CS20">
            <v>-2</v>
          </cell>
          <cell r="CT20">
            <v>-2</v>
          </cell>
          <cell r="CU20" t="str">
            <v>Original likelihood was 3 (possible). The likelihood is now increased from "possible" to "very likely" as the likelihood of government closing down plants crystalized in Q1 2020 with Coronavirus global pandemic in certain countries.</v>
          </cell>
          <cell r="CV20">
            <v>4</v>
          </cell>
          <cell r="CW20" t="str">
            <v>´- inability to sell in certain markets
- loss of licence/inability to operate in certain countries
-expropriation/freeze of company assets
- potential customers insolvency</v>
          </cell>
          <cell r="CX20">
            <v>5</v>
          </cell>
          <cell r="CY20">
            <v>20</v>
          </cell>
          <cell r="CZ20" t="str">
            <v>critical</v>
          </cell>
          <cell r="DA20" t="str">
            <v>´- Diversification in terms of geographies and industries
- Monitoring of political and legislative developments
- Credit insurance covers political risks within the credit limit assigned to each customer</v>
          </cell>
          <cell r="DB20">
            <v>4</v>
          </cell>
          <cell r="DC20">
            <v>3</v>
          </cell>
          <cell r="DD20">
            <v>12</v>
          </cell>
          <cell r="DE20" t="str">
            <v>high</v>
          </cell>
          <cell r="DF20">
            <v>3</v>
          </cell>
          <cell r="DG20">
            <v>3</v>
          </cell>
          <cell r="DH20">
            <v>9</v>
          </cell>
          <cell r="DI20" t="str">
            <v>medium</v>
          </cell>
          <cell r="DJ20" t="str">
            <v>S. Borgas</v>
          </cell>
          <cell r="DK20" t="str">
            <v>Felix Warmuth, Ulrich Lammer, Christian Viehweger</v>
          </cell>
          <cell r="DL20" t="str">
            <v>BMT /EMT</v>
          </cell>
          <cell r="DM20" t="str">
            <v>BoD</v>
          </cell>
        </row>
        <row r="21">
          <cell r="A21">
            <v>16</v>
          </cell>
          <cell r="B21" t="str">
            <v>Environment &amp; Climate</v>
          </cell>
          <cell r="C21" t="str">
            <v>Inability to comply with sustainability targets /  shifts in environmental, social and governance preferences and expectations / increasing regulatory pressure</v>
          </cell>
          <cell r="D21" t="str">
            <v>6 - Sustainability - Environmental and climate risks</v>
          </cell>
          <cell r="E21" t="str">
            <v>´- uncontrolled emissions of production process
- usage of potentially hazardous materials during production process
- existing and new environmental regulations
- increased attention to environmental impact from investors and other key stakeholders (employees, clients, suppliers, general public)</v>
          </cell>
          <cell r="F21" t="str">
            <v>Internal</v>
          </cell>
          <cell r="G21" t="e">
            <v>#REF!</v>
          </cell>
          <cell r="H21" t="str">
            <v>Medium</v>
          </cell>
          <cell r="I21" t="str">
            <v>Critical due to the ever increasing attention on the topic, tightening in regulations, and the nature of our/our clients industry.</v>
          </cell>
          <cell r="J21">
            <v>5</v>
          </cell>
          <cell r="K21" t="str">
            <v>´´- high financial losses and liabilities
- damage to company reputation
- decreased appealing for investors
- loss of customers</v>
          </cell>
          <cell r="L21">
            <v>4</v>
          </cell>
          <cell r="M21">
            <v>20</v>
          </cell>
          <cell r="N21" t="str">
            <v>critical</v>
          </cell>
          <cell r="O21" t="str">
            <v>´- Recycling strategy
- CO2 reduction strategy
- SOX, NOX emissions reduction strategy
- Energy efficiency strategy
- Environmental audits and risk monitoring at all sites
- Sustainability Committee supported by focused management efforts
- 4 out of 5 "speedboat" initiatives are aimed to reduce environmental impact of production
- monitoring on ESG landscape evolution</v>
          </cell>
          <cell r="P21" t="str">
            <v>likelihood reduced by existing risk mitigating initiatives</v>
          </cell>
          <cell r="Q21">
            <v>3</v>
          </cell>
          <cell r="R21" t="str">
            <v>impact can still be significant</v>
          </cell>
          <cell r="S21">
            <v>4</v>
          </cell>
          <cell r="T21">
            <v>12</v>
          </cell>
          <cell r="U21" t="str">
            <v>high</v>
          </cell>
          <cell r="V21">
            <v>0</v>
          </cell>
          <cell r="W21">
            <v>0</v>
          </cell>
          <cell r="Y21">
            <v>5</v>
          </cell>
          <cell r="AA21">
            <v>4</v>
          </cell>
          <cell r="AB21">
            <v>20</v>
          </cell>
          <cell r="AC21" t="str">
            <v>critical</v>
          </cell>
          <cell r="AF21">
            <v>3</v>
          </cell>
          <cell r="AH21">
            <v>4</v>
          </cell>
          <cell r="AI21">
            <v>12</v>
          </cell>
          <cell r="AJ21" t="str">
            <v>high</v>
          </cell>
          <cell r="AK21">
            <v>0</v>
          </cell>
          <cell r="AL21">
            <v>0</v>
          </cell>
          <cell r="AM21" t="str">
            <v>Critical due to the ever increasing attention on the topic, tightening in regulations, and the nature of our/our clients industry.</v>
          </cell>
          <cell r="AN21">
            <v>5</v>
          </cell>
          <cell r="AO21" t="str">
            <v>´´- high financial losses and liabilities
- damage to company reputation
- decreased appealing for investors
- loss of customers</v>
          </cell>
          <cell r="AP21">
            <v>4</v>
          </cell>
          <cell r="AQ21">
            <v>20</v>
          </cell>
          <cell r="AR21" t="str">
            <v>critical</v>
          </cell>
          <cell r="AS21" t="str">
            <v>´- Recycling strategy
- CO2 reduction strategy
- SOX, NOX emissions reduction strategy
- Energy efficiency strategy
- Environmental audits and risk monitoring at all sites
- Sustainability Committee supported by focused management efforts
- 4 out of 5 "speedboat" initiatives are aimed to reduce environmental impact of production</v>
          </cell>
          <cell r="AT21" t="str">
            <v>The upward risk score adjustment is trigger by the detailed sustainability risk assessment. This is an area of ever-growing attention, currently matched by significant initiatives.
Inherent risk is evaluated to be critical for RHIM, however significant risk mitigating initiatives are ongoing (e.g. project GREEN, internal carbon pricing, increased awareness, CO2 targets linked to bonus payout).</v>
          </cell>
          <cell r="AU21">
            <v>3</v>
          </cell>
          <cell r="AV21" t="str">
            <v>The upward risk score adjustment is trigger by the detailed sustainability risk assessment. This is an area of ever-growing attention, currently matched by significant initiatives.
Inherent risk is evaluated to be critical for RHIM, however significant risk mitigating initiatives are ongoing (e.g. project GREEN, internal carbon pricing, increased awareness, CO2 targets linked to bonus payout).</v>
          </cell>
          <cell r="AW21">
            <v>4</v>
          </cell>
          <cell r="AX21">
            <v>12</v>
          </cell>
          <cell r="AY21" t="str">
            <v>high</v>
          </cell>
          <cell r="AZ21">
            <v>2</v>
          </cell>
          <cell r="BA21">
            <v>2</v>
          </cell>
          <cell r="BB21" t="str">
            <v>Critical due to the ever increasing attention on the topic, tightening in regulations, and the nature of our/our clients industry.</v>
          </cell>
          <cell r="BC21">
            <v>3</v>
          </cell>
          <cell r="BD21" t="str">
            <v>´´- high financial losses and liabilities
- damage to company reputation
- decreased appealing for investors
- loss of customers</v>
          </cell>
          <cell r="BE21">
            <v>5</v>
          </cell>
          <cell r="BF21">
            <v>15</v>
          </cell>
          <cell r="BG21" t="str">
            <v>high</v>
          </cell>
          <cell r="BH21" t="str">
            <v>´- Recycling strategy
- CO2 reduction strategy
- SOX, NOX emissions reduction strategy
- Energy efficiency strategy
- Environmental audits and risk monitoring at all sites
- Sustainability Committee supported by focused management efforts
- 4 out of 5 "speedboat" initiatives are aimed to reduce environmental impact of production</v>
          </cell>
          <cell r="BJ21">
            <v>2</v>
          </cell>
          <cell r="BL21">
            <v>5</v>
          </cell>
          <cell r="BM21">
            <v>10</v>
          </cell>
          <cell r="BN21" t="str">
            <v>medium</v>
          </cell>
          <cell r="BO21">
            <v>10</v>
          </cell>
          <cell r="BP21">
            <v>10</v>
          </cell>
          <cell r="BQ21" t="str">
            <v>Critical due to the ever increasing attention on the topic, tightening in regulations, and the nature of our/our clients industry.</v>
          </cell>
          <cell r="BR21">
            <v>3</v>
          </cell>
          <cell r="BS21" t="str">
            <v>´´- high financial losses and liabilities
- damage to company reputation
- decreased appealing for investors
- loss of customers</v>
          </cell>
          <cell r="BT21">
            <v>5</v>
          </cell>
          <cell r="BU21">
            <v>15</v>
          </cell>
          <cell r="BV21" t="str">
            <v>high</v>
          </cell>
          <cell r="BW21" t="str">
            <v>´- Recycling strategy
- CO2 reduction strategy
- SOX, NOX emissions reduction strategy
- Energy efficiency strategy
- Environmental audits and risk monitoring at all sites
- Sustainability Committee supported by focused management efforts
- 4 out of 5 "speedboat" initiatives are aimed to reduce environmental impact of production</v>
          </cell>
          <cell r="BY21">
            <v>2</v>
          </cell>
          <cell r="CA21">
            <v>5</v>
          </cell>
          <cell r="CB21">
            <v>10</v>
          </cell>
          <cell r="CC21" t="str">
            <v>medium</v>
          </cell>
          <cell r="CD21">
            <v>10</v>
          </cell>
          <cell r="CE21">
            <v>10</v>
          </cell>
          <cell r="CF21" t="str">
            <v>Critical due to the ever increasing attention on the topic, tightening in regulations, and the nature of our/our clients industry.</v>
          </cell>
          <cell r="CG21">
            <v>5</v>
          </cell>
          <cell r="CH21" t="str">
            <v>´´- high financial losses and liabilities
- damage to company reputation
- decreased appealing for investors
- loss of customers</v>
          </cell>
          <cell r="CI21">
            <v>4</v>
          </cell>
          <cell r="CJ21">
            <v>20</v>
          </cell>
          <cell r="CK21" t="str">
            <v>critical</v>
          </cell>
          <cell r="CL21" t="str">
            <v>´- Recycling strategy
- CO2 reduction strategy
- SOX, NOX emissions reduction strategy
- Energy efficiency strategy
- Environmental audits and risk monitoring at all sites
- Sustainability Committee supported by focused management efforts
- 4 out of 5 "speedboat" initiatives are aimed to reduce environmental impact of production</v>
          </cell>
          <cell r="CN21">
            <v>4</v>
          </cell>
          <cell r="CP21">
            <v>3</v>
          </cell>
          <cell r="CQ21">
            <v>12</v>
          </cell>
          <cell r="CR21" t="str">
            <v>high</v>
          </cell>
          <cell r="CS21">
            <v>0</v>
          </cell>
          <cell r="CT21">
            <v>0</v>
          </cell>
          <cell r="CU21" t="str">
            <v>Critical due to the ever increasing attention on the topic, tightening in regulations, and the nature of our/our clients industry.</v>
          </cell>
          <cell r="CV21">
            <v>5</v>
          </cell>
          <cell r="CW21" t="str">
            <v>´´- high financial losses and liabilities
- damage to company reputation
- decreased appealing for investors
- loss of customers</v>
          </cell>
          <cell r="CX21">
            <v>4</v>
          </cell>
          <cell r="CY21">
            <v>20</v>
          </cell>
          <cell r="CZ21" t="str">
            <v>critical</v>
          </cell>
          <cell r="DA21" t="str">
            <v>´- Recycling strategy
- CO2 reduction strategy
- SOX, NOX emissions reduction strategy
- Energy efficiency strategy
- Environmental audits and risk monitoring at all sites
- Sustainability Committee supported by focused management efforts
- 4 out of 5 "speedboat" initiatives are aimed to reduce environmental impact of production</v>
          </cell>
          <cell r="DB21">
            <v>4</v>
          </cell>
          <cell r="DC21">
            <v>3</v>
          </cell>
          <cell r="DD21">
            <v>12</v>
          </cell>
          <cell r="DE21" t="str">
            <v>high</v>
          </cell>
          <cell r="DF21">
            <v>0</v>
          </cell>
          <cell r="DG21">
            <v>0</v>
          </cell>
          <cell r="DH21">
            <v>12</v>
          </cell>
          <cell r="DI21" t="str">
            <v>high</v>
          </cell>
          <cell r="DJ21" t="str">
            <v>L. Bittencourt</v>
          </cell>
          <cell r="DK21" t="str">
            <v>Martin Pischler</v>
          </cell>
          <cell r="DL21" t="str">
            <v>Sustainability Steering Committee</v>
          </cell>
          <cell r="DM21" t="str">
            <v>Sustainability Board Committee</v>
          </cell>
        </row>
        <row r="22">
          <cell r="A22">
            <v>17</v>
          </cell>
          <cell r="B22" t="str">
            <v xml:space="preserve">Inability to differentiate product offering. </v>
          </cell>
          <cell r="C22" t="str">
            <v xml:space="preserve">Inability to differentiate product offering. Inability to innovate leading to substitution of products and services. </v>
          </cell>
          <cell r="D22" t="str">
            <v>4 - Significant changes in the competitive environment or speed of disruptive innovation</v>
          </cell>
          <cell r="E22" t="str">
            <v>´- Customers become more sensitive to prices than to quality
- New substitute products (based on different materials) are brought on the market which will commoditize the product portfolio
- Inability to leverage digitalization
- RHIM products are not relevant anymore (e.g. due to changes in production methods adopted by customers)
- Competitors are more agile and faster to respond to changing customer requirements
- Inability to bring new products to the market</v>
          </cell>
          <cell r="F22" t="str">
            <v>Both</v>
          </cell>
          <cell r="G22" t="e">
            <v>#REF!</v>
          </cell>
          <cell r="H22" t="str">
            <v>Low</v>
          </cell>
          <cell r="I22" t="str">
            <v>Possible</v>
          </cell>
          <cell r="J22">
            <v>3</v>
          </cell>
          <cell r="K22" t="str">
            <v>´- Erosion of competitive position
- Loss of sales volume and/or impact on the selling price
- Margin erosion
- Erosion of market share</v>
          </cell>
          <cell r="L22">
            <v>5</v>
          </cell>
          <cell r="M22">
            <v>15</v>
          </cell>
          <cell r="N22" t="str">
            <v>high</v>
          </cell>
          <cell r="O22" t="str">
            <v>´- "end-to-end" solutions to differentiate the offering and defend margins
- digitalization to differentiate products
- establishment of fast-acting local R&amp;D structure in all major markets
- Continued investment in R&amp;D
- focus development activity on “speedboat” projects aimed at agile and fast impact on the market</v>
          </cell>
          <cell r="Q22">
            <v>3</v>
          </cell>
          <cell r="S22">
            <v>3</v>
          </cell>
          <cell r="T22">
            <v>9</v>
          </cell>
          <cell r="U22" t="str">
            <v>medium</v>
          </cell>
          <cell r="V22">
            <v>0</v>
          </cell>
          <cell r="W22">
            <v>0</v>
          </cell>
          <cell r="Y22">
            <v>3</v>
          </cell>
          <cell r="AA22">
            <v>5</v>
          </cell>
          <cell r="AB22">
            <v>15</v>
          </cell>
          <cell r="AC22" t="str">
            <v>high</v>
          </cell>
          <cell r="AF22">
            <v>3</v>
          </cell>
          <cell r="AH22">
            <v>3</v>
          </cell>
          <cell r="AI22">
            <v>9</v>
          </cell>
          <cell r="AJ22" t="str">
            <v>medium</v>
          </cell>
          <cell r="AK22">
            <v>0</v>
          </cell>
          <cell r="AL22">
            <v>0</v>
          </cell>
          <cell r="AM22" t="str">
            <v>Possible</v>
          </cell>
          <cell r="AN22">
            <v>3</v>
          </cell>
          <cell r="AO22" t="str">
            <v>´- Erosion of competitive position
- Loss of sales volume and/or impact on the selling price
- Margin erosion
- Erosion of market share</v>
          </cell>
          <cell r="AP22">
            <v>5</v>
          </cell>
          <cell r="AQ22">
            <v>15</v>
          </cell>
          <cell r="AR22" t="str">
            <v>high</v>
          </cell>
          <cell r="AS22" t="str">
            <v>´- "end-to-end" solutions to differentiate the offering and defend margins
- digitalization to differentiate products
- establishment of fast-acting local R&amp;D structure in all major markets
- Continued investment in R&amp;D
- focus development activity on “speedboat” projects aimed at agile and fast impact on the market</v>
          </cell>
          <cell r="AU22">
            <v>3</v>
          </cell>
          <cell r="AW22">
            <v>3</v>
          </cell>
          <cell r="AX22">
            <v>9</v>
          </cell>
          <cell r="AY22" t="str">
            <v>medium</v>
          </cell>
          <cell r="AZ22">
            <v>0</v>
          </cell>
          <cell r="BA22">
            <v>0</v>
          </cell>
          <cell r="BB22" t="str">
            <v>Possible</v>
          </cell>
          <cell r="BC22">
            <v>3</v>
          </cell>
          <cell r="BD22" t="str">
            <v>´- Erosion of competitive position
- Loss of sales volume and/or impact on the selling price
- Margin erosion
- Erosion of market share</v>
          </cell>
          <cell r="BE22">
            <v>5</v>
          </cell>
          <cell r="BF22">
            <v>15</v>
          </cell>
          <cell r="BG22" t="str">
            <v>high</v>
          </cell>
          <cell r="BH22" t="str">
            <v>´- "end-to-end" solutions to differentiate the offering and defend margins
- digitalization to differentiate products
- establishment of fast-acting local R&amp;D structure in all major markets
- Continued investment in R&amp;D
- focus development activity on “speedboat” projects aimed at agile and fast impact on the market</v>
          </cell>
          <cell r="BJ22">
            <v>3</v>
          </cell>
          <cell r="BL22">
            <v>3</v>
          </cell>
          <cell r="BM22">
            <v>9</v>
          </cell>
          <cell r="BN22" t="str">
            <v>medium</v>
          </cell>
          <cell r="BO22">
            <v>9</v>
          </cell>
          <cell r="BP22">
            <v>9</v>
          </cell>
          <cell r="BQ22" t="str">
            <v>Possible</v>
          </cell>
          <cell r="BR22">
            <v>3</v>
          </cell>
          <cell r="BS22" t="str">
            <v>´- Erosion of competitive position
- Loss of sales volume and/or impact on the selling price
- Margin erosion
- Erosion of market share</v>
          </cell>
          <cell r="BT22">
            <v>5</v>
          </cell>
          <cell r="BU22">
            <v>15</v>
          </cell>
          <cell r="BV22" t="str">
            <v>high</v>
          </cell>
          <cell r="BW22" t="str">
            <v>´- "end-to-end" solutions to differentiate the offering and defend margins
- digitalization to differentiate products
- establishment of fast-acting local R&amp;D structure in all major markets
- Continued investment in R&amp;D
- focus development activity on “speedboat” projects aimed at agile and fast impact on the market</v>
          </cell>
          <cell r="BY22">
            <v>3</v>
          </cell>
          <cell r="CA22">
            <v>3</v>
          </cell>
          <cell r="CB22">
            <v>9</v>
          </cell>
          <cell r="CC22" t="str">
            <v>medium</v>
          </cell>
          <cell r="CD22">
            <v>9</v>
          </cell>
          <cell r="CE22">
            <v>9</v>
          </cell>
          <cell r="CF22" t="str">
            <v>Possible</v>
          </cell>
          <cell r="CG22">
            <v>3</v>
          </cell>
          <cell r="CH22" t="str">
            <v>´- Erosion of competitive position
- Loss of sales volume and/or impact on the selling price
- Margin erosion
- Erosion of market share</v>
          </cell>
          <cell r="CI22">
            <v>5</v>
          </cell>
          <cell r="CJ22">
            <v>15</v>
          </cell>
          <cell r="CK22" t="str">
            <v>high</v>
          </cell>
          <cell r="CL22" t="str">
            <v>´- "end-to-end" solutions to differentiate the offering and defend margins
- digitalization to differentiate products
- establishment of fast-acting local R&amp;D structure in all major markets
- Continued investment in R&amp;D
- focus development activity on “speedboat” projects aimed at agile and fast impact on the market</v>
          </cell>
          <cell r="CN22">
            <v>3</v>
          </cell>
          <cell r="CP22">
            <v>3</v>
          </cell>
          <cell r="CQ22">
            <v>9</v>
          </cell>
          <cell r="CR22" t="str">
            <v>medium</v>
          </cell>
          <cell r="CS22">
            <v>0</v>
          </cell>
          <cell r="CT22">
            <v>0</v>
          </cell>
          <cell r="CU22" t="str">
            <v>Possible</v>
          </cell>
          <cell r="CV22">
            <v>3</v>
          </cell>
          <cell r="CW22" t="str">
            <v xml:space="preserve">´- Erosion of competitive position
- Loss of sales volume and/or impact on the selling price
- Margin erosion
</v>
          </cell>
          <cell r="CX22">
            <v>5</v>
          </cell>
          <cell r="CY22">
            <v>15</v>
          </cell>
          <cell r="CZ22" t="str">
            <v>high</v>
          </cell>
          <cell r="DA22" t="str">
            <v>´- "end-to-end" solutions to differentiate the offering and defend margins
- digitalization to differentiate products
- establishment of fast-acting local R&amp;D structure in all major markets
- Continued investment in R&amp;D
- focus development activity on “speedboat” projects aimed at agile and fast impact on the market</v>
          </cell>
          <cell r="DB22">
            <v>3</v>
          </cell>
          <cell r="DC22">
            <v>3</v>
          </cell>
          <cell r="DD22">
            <v>9</v>
          </cell>
          <cell r="DE22" t="str">
            <v>medium</v>
          </cell>
          <cell r="DF22">
            <v>0</v>
          </cell>
          <cell r="DG22">
            <v>0</v>
          </cell>
          <cell r="DH22">
            <v>9</v>
          </cell>
          <cell r="DI22" t="str">
            <v>medium</v>
          </cell>
          <cell r="DJ22" t="str">
            <v>G. Franco</v>
          </cell>
          <cell r="DK22" t="str">
            <v>Celso Freitas/BU leaders\</v>
          </cell>
          <cell r="DL22" t="str">
            <v>BMT /EMT</v>
          </cell>
          <cell r="DM22" t="str">
            <v>BoD</v>
          </cell>
        </row>
        <row r="23">
          <cell r="A23">
            <v>18</v>
          </cell>
          <cell r="B23" t="str">
            <v>Product quality</v>
          </cell>
          <cell r="C23" t="str">
            <v xml:space="preserve">Product quality failure, product liability claims (Cost-Quality-Risk) </v>
          </cell>
          <cell r="D23" t="str">
            <v>not included in principal risks</v>
          </cell>
          <cell r="E23" t="str">
            <v xml:space="preserve">´- Low raw material quality
- Process related issues (coming from machines, or transport within the factory)
- Production changeovers/switches
- Recipes (e.g. lower grade products are used instead of higher grade ones)
- Lack of knowledge of the workers
</v>
          </cell>
          <cell r="F23" t="str">
            <v>Internal</v>
          </cell>
          <cell r="G23" t="e">
            <v>#REF!</v>
          </cell>
          <cell r="H23" t="str">
            <v>Medium</v>
          </cell>
          <cell r="I23" t="str">
            <v>risk is inherent to the business and the complexity of RHIM product. transfers of production volume between factories could increase the likelihood of risk crystalizing</v>
          </cell>
          <cell r="J23">
            <v>4</v>
          </cell>
          <cell r="K23" t="str">
            <v>´- Failure of product at a customer incurring consequential loss
- Loss in reputation for high quality
- Financial reparation for product quality failures
- higher COGS (due to higher scrap rate)</v>
          </cell>
          <cell r="L23">
            <v>4</v>
          </cell>
          <cell r="M23">
            <v>16</v>
          </cell>
          <cell r="N23" t="str">
            <v>high</v>
          </cell>
          <cell r="O23" t="str">
            <v>´- Specialist quality management teams and quality management system covering all production
- Quality testing of products at all stages of production
- Exhaustive testing of new products
- Re-fresh and enhancement of procedures for transfer of production between factories (including risk assessment)
- Insurance covering damages to 3rd party property or people caused by our products (under property and product liability - up to 100m with 50K excess, usual claims for less than 1m) and related legal costs (under legal insurance)</v>
          </cell>
          <cell r="P23" t="str">
            <v>The Likelihood of a significant (up to 48m EBITA) impact now being estimated as unlikely (below 40%)</v>
          </cell>
          <cell r="Q23">
            <v>2</v>
          </cell>
          <cell r="R23" t="str">
            <v>The Likelihood of a significant (up to 48m EBITA) impact now being estimated as unlikely (below 40%)</v>
          </cell>
          <cell r="S23">
            <v>4</v>
          </cell>
          <cell r="T23">
            <v>8</v>
          </cell>
          <cell r="U23" t="str">
            <v>medium</v>
          </cell>
          <cell r="V23">
            <v>0</v>
          </cell>
          <cell r="W23">
            <v>0</v>
          </cell>
          <cell r="Y23">
            <v>4</v>
          </cell>
          <cell r="AA23">
            <v>4</v>
          </cell>
          <cell r="AB23">
            <v>16</v>
          </cell>
          <cell r="AC23" t="str">
            <v>high</v>
          </cell>
          <cell r="AE23" t="str">
            <v>The Likelihood of a significant (up to 48m EBITA) impact now being estimated as unlikely (below 40%)</v>
          </cell>
          <cell r="AF23">
            <v>2</v>
          </cell>
          <cell r="AH23">
            <v>4</v>
          </cell>
          <cell r="AI23">
            <v>8</v>
          </cell>
          <cell r="AJ23" t="str">
            <v>medium</v>
          </cell>
          <cell r="AK23">
            <v>-4</v>
          </cell>
          <cell r="AL23">
            <v>-4</v>
          </cell>
          <cell r="AM23" t="str">
            <v>transfers of production volume between factories could increase the likelihood of risk crystalizing</v>
          </cell>
          <cell r="AN23">
            <v>4</v>
          </cell>
          <cell r="AO23" t="str">
            <v>´- Failure of product at a customer incurring consequential loss
- Loss in reputation for high quality
- Financial reparation for product quality failures
- higher COGS (due to higher scrap rate)</v>
          </cell>
          <cell r="AP23">
            <v>4</v>
          </cell>
          <cell r="AQ23">
            <v>16</v>
          </cell>
          <cell r="AR23" t="str">
            <v>high</v>
          </cell>
          <cell r="AS23" t="str">
            <v>´- Specialist quality management teams and quality management system covering all production
- Quality testing of products at all stages of production
- Exhaustive testing of new products
- Re-fresh and enhancement of procedures for transfer of production between factories (including risk assessment)
- Insurance covering damages to 3rd party property or people caused by our products (under property and product liability - up to 100m with 50K excess, usual claims for less than 1m) and related legal costs (under legal insurance)</v>
          </cell>
          <cell r="AU23">
            <v>3</v>
          </cell>
          <cell r="AW23">
            <v>4</v>
          </cell>
          <cell r="AX23">
            <v>12</v>
          </cell>
          <cell r="AY23" t="str">
            <v>high</v>
          </cell>
          <cell r="AZ23">
            <v>0</v>
          </cell>
          <cell r="BA23">
            <v>0</v>
          </cell>
          <cell r="BB23" t="str">
            <v>transfers of production volume between factories could increase the likelihood of risk crystalizing</v>
          </cell>
          <cell r="BC23">
            <v>4</v>
          </cell>
          <cell r="BD23" t="str">
            <v>´- Failure of product at a customer incurring consequential loss
- Loss in reputation for high quality
- Financial reparation for product quality failures
- higher COGS (due to higher scrap rate)</v>
          </cell>
          <cell r="BE23">
            <v>4</v>
          </cell>
          <cell r="BF23">
            <v>16</v>
          </cell>
          <cell r="BG23" t="str">
            <v>high</v>
          </cell>
          <cell r="BH23" t="str">
            <v>´- Specialist quality management teams and quality management system covering all production
- Quality testing of products at all stages of production
- Exhaustive testing of new products
- Re-fresh and enhancement of procedures for transfer of production between factories (including risk assessment)
- Insurance covering damages to 3rd party property or people caused by our products (under property and product liability - up to 100m with 50K excess, usual claims for less than 1m) and related legal costs (under legal insurance)</v>
          </cell>
          <cell r="BJ23">
            <v>3</v>
          </cell>
          <cell r="BL23">
            <v>4</v>
          </cell>
          <cell r="BM23">
            <v>12</v>
          </cell>
          <cell r="BN23" t="str">
            <v>high</v>
          </cell>
          <cell r="BO23">
            <v>12</v>
          </cell>
          <cell r="BP23">
            <v>12</v>
          </cell>
          <cell r="BQ23" t="str">
            <v>transfers of production volume between factories could increase the likelihood of risk crystalizing</v>
          </cell>
          <cell r="BR23">
            <v>4</v>
          </cell>
          <cell r="BS23" t="str">
            <v>´- Failure of product at a customer incurring consequential loss
- Loss in reputation for high quality
- Financial reparation for product quality failures
- higher COGS (due to higher scrap rate)</v>
          </cell>
          <cell r="BT23">
            <v>4</v>
          </cell>
          <cell r="BU23">
            <v>16</v>
          </cell>
          <cell r="BV23" t="str">
            <v>high</v>
          </cell>
          <cell r="BW23" t="str">
            <v>´- Specialist quality management teams and quality management system covering all production
- Quality testing of products at all stages of production
- Exhaustive testing of new products
- Re-fresh and enhancement of procedures for transfer of production between factories (including risk assessment)
- Insurance covering damages to 3rd party property or people caused by our products (under property and product liability - up to 100m with 50K excess, usual claims for less than 1m) and related legal costs (under legal insurance)</v>
          </cell>
          <cell r="BY23">
            <v>3</v>
          </cell>
          <cell r="CA23">
            <v>3</v>
          </cell>
          <cell r="CB23">
            <v>9</v>
          </cell>
          <cell r="CC23" t="str">
            <v>medium</v>
          </cell>
          <cell r="CD23">
            <v>9</v>
          </cell>
          <cell r="CE23">
            <v>9</v>
          </cell>
          <cell r="CF23" t="str">
            <v>transfers of production volume between factories could increase the likelihood of risk crystalizing</v>
          </cell>
          <cell r="CG23">
            <v>4</v>
          </cell>
          <cell r="CH23" t="str">
            <v>´- Failure of product at a customer incurring consequential loss
- Loss in reputation for high quality
- Financial reparation for product quality failures
- higher COGS (due to higher scrap rate)</v>
          </cell>
          <cell r="CI23">
            <v>4</v>
          </cell>
          <cell r="CJ23">
            <v>16</v>
          </cell>
          <cell r="CK23" t="str">
            <v>high</v>
          </cell>
          <cell r="CL23" t="str">
            <v>´- Specialist quality management teams and quality management system covering all production
- Quality testing of products at all stages of production
- Exhaustive testing of new products
- Re-fresh and enhancement of procedures for transfer of production between factories (including risk assessment)
- Insurance covering damages to 3rd party property or people caused by our products (under property and product liability - up to 100m with 50K excess, usual claims for less than 1m) and related legal costs (under legal insurance)</v>
          </cell>
          <cell r="CN23">
            <v>3</v>
          </cell>
          <cell r="CP23">
            <v>3</v>
          </cell>
          <cell r="CQ23">
            <v>9</v>
          </cell>
          <cell r="CR23" t="str">
            <v>medium</v>
          </cell>
          <cell r="CS23">
            <v>0</v>
          </cell>
          <cell r="CT23">
            <v>0</v>
          </cell>
          <cell r="CU23" t="str">
            <v>transfers of production volume between factories could increase the likelihood of risk crystalizing</v>
          </cell>
          <cell r="CV23">
            <v>4</v>
          </cell>
          <cell r="CW23" t="str">
            <v>´- Failure of product at a customer incurring consequential loss
- Loss in reputation for high quality
- Financial reparation for product quality failures
- higher COGS (due to higher scrap rate)</v>
          </cell>
          <cell r="CX23">
            <v>4</v>
          </cell>
          <cell r="CY23">
            <v>16</v>
          </cell>
          <cell r="CZ23" t="str">
            <v>high</v>
          </cell>
          <cell r="DA23" t="str">
            <v>´- Specialist quality management teams and quality management system covering all production
- Quality testing of products at all stages of production
- Exhaustive testing of new products
- Re-fresh and enhancement of procedures for transfer of production between factories (including risk assessment)
- Insurance covering damages to 3rd party property or people caused by our products (under property and product liability - up to 100m with 50K excess, usual claims for less than 1m) and related legal costs (under legal insurance)</v>
          </cell>
          <cell r="DB23">
            <v>3</v>
          </cell>
          <cell r="DC23">
            <v>3</v>
          </cell>
          <cell r="DD23">
            <v>9</v>
          </cell>
          <cell r="DE23" t="str">
            <v>medium</v>
          </cell>
          <cell r="DF23">
            <v>0</v>
          </cell>
          <cell r="DG23">
            <v>0</v>
          </cell>
          <cell r="DH23">
            <v>9</v>
          </cell>
          <cell r="DI23" t="str">
            <v>medium</v>
          </cell>
          <cell r="DJ23" t="str">
            <v>R. Jayendran
L. Bittencourt</v>
          </cell>
          <cell r="DK23" t="str">
            <v>Martin Pischler</v>
          </cell>
          <cell r="DL23" t="str">
            <v>EMT</v>
          </cell>
          <cell r="DM23" t="str">
            <v>BoD</v>
          </cell>
        </row>
        <row r="24">
          <cell r="A24">
            <v>19</v>
          </cell>
          <cell r="B24" t="str">
            <v>Supplier dependency risk</v>
          </cell>
          <cell r="C24" t="str">
            <v xml:space="preserve">Failure of critical supplier / Inability to source key production requirement,  dependency risk (equipment, energy power) </v>
          </cell>
          <cell r="D24" t="str">
            <v>2 - Supplier dependency risk</v>
          </cell>
          <cell r="E24" t="str">
            <v xml:space="preserve">´- Failure/delays of a critical RM supplier 
- Failure/delays of equipment   suppliers 
- Failure/delays of energy   suppliers 
- Failure/delays of critical IT  suppliers </v>
          </cell>
          <cell r="F24" t="str">
            <v>Internal</v>
          </cell>
          <cell r="G24" t="e">
            <v>#REF!</v>
          </cell>
          <cell r="H24" t="str">
            <v>High</v>
          </cell>
          <cell r="I24" t="str">
            <v>Risk of delays and critical supplier failure is possible. Given the previous experience with COVID in the Q1 2020, we saw that our industry was not penalized as much from the disruptions caused.</v>
          </cell>
          <cell r="J24">
            <v>4</v>
          </cell>
          <cell r="K24" t="str">
            <v>´- Deteriorating of client relationships due to low SIFOT
-Missed sales due to inability to supplying products to customers 
- Production delay resulting in higher production costs</v>
          </cell>
          <cell r="L24">
            <v>5</v>
          </cell>
          <cell r="M24">
            <v>20</v>
          </cell>
          <cell r="N24" t="str">
            <v>critical</v>
          </cell>
          <cell r="O24" t="str">
            <v>´- Constant monitoring of delays/failure of suppliers
- Mapping of critical suppliers
- Adhoc plans to manage failure of a critical supplier
- sole source raw material alternative project</v>
          </cell>
          <cell r="P24" t="str">
            <v>High number of sole source suppliers &amp; dependency on China-based FM suppliers remains high.  Potential elettricity powercuts from Chinese government</v>
          </cell>
          <cell r="Q24">
            <v>4</v>
          </cell>
          <cell r="R24" t="str">
            <v>´- Deteriorating of client relationships due to low SIFOT
-Missed sales due to inability to supplying products to customers 
- Production delay resulting in higher production costs</v>
          </cell>
          <cell r="S24">
            <v>4</v>
          </cell>
          <cell r="T24">
            <v>16</v>
          </cell>
          <cell r="U24" t="str">
            <v>high</v>
          </cell>
          <cell r="V24">
            <v>0</v>
          </cell>
          <cell r="W24">
            <v>0</v>
          </cell>
          <cell r="Y24">
            <v>3</v>
          </cell>
          <cell r="AA24">
            <v>5</v>
          </cell>
          <cell r="AB24">
            <v>15</v>
          </cell>
          <cell r="AC24" t="str">
            <v>high</v>
          </cell>
          <cell r="AD24" t="str">
            <v>EMT focus on identifying and qualifying alternative sources of critical RM is high - risk mitigation plans are still under developement and might require adjustments in the current backward integration structure</v>
          </cell>
          <cell r="AE24" t="str">
            <v>High number of sole source suppliers &amp; dependency on China-based FM suppliers remains high</v>
          </cell>
          <cell r="AF24">
            <v>4</v>
          </cell>
          <cell r="AH24">
            <v>4</v>
          </cell>
          <cell r="AI24">
            <v>16</v>
          </cell>
          <cell r="AJ24" t="str">
            <v>high</v>
          </cell>
          <cell r="AK24">
            <v>4</v>
          </cell>
          <cell r="AL24">
            <v>4</v>
          </cell>
          <cell r="AM24" t="str">
            <v>Risk of delays and critical supplier failure is possible. Given the previous experience with COVID in the Q1 2020, we saw that our industry was not penalized as much from the disruptions caused.</v>
          </cell>
          <cell r="AN24">
            <v>3</v>
          </cell>
          <cell r="AO24" t="str">
            <v>´- Deteriorating of client relationships due to low SIFOT
-Missed sales due to inability to supplying products to customers 
- Production delay resulting in higher production costs</v>
          </cell>
          <cell r="AP24">
            <v>5</v>
          </cell>
          <cell r="AQ24">
            <v>15</v>
          </cell>
          <cell r="AR24" t="str">
            <v>high</v>
          </cell>
          <cell r="AS24" t="str">
            <v>´- Constant monitoring of delays/failure of suppliers
- Mapping of critical suppliers
- Adhoc plans to manage failure of a critical supplier</v>
          </cell>
          <cell r="AT24" t="str">
            <v>Risk increases due to a multi-faceted approach which now captures 4 risk dimensions:
1) Dependency on one supplier for the sourcing of a specific raw material
2) Dependency on few suppliers operating in the same market, based in the same geography and showing similar behaviors/risk profiles. RHIM is especially exposed to FM with 100% suppliers in China, a consolidated market with few players, whom behavior is highly influenced by the government policies (e.g. import, environmental). The supply chain from China to the Americas is long, which increases the risk exposure. Mitigating strategies are being evaluated (e.g. "China + 1") to ensure alternative sources of supply.  
3) Dependency on our own material, especially for those materials where we do not have an alternative qualified supplier
4) Dependency on co-manufacturers, which can expose us to disruption in our own raw material production.</v>
          </cell>
          <cell r="AU24">
            <v>3</v>
          </cell>
          <cell r="AV24" t="str">
            <v>Risk increases due to a multi-faceted approach which now captures 4 risk dimensions:
1) Dependency on one supplier for the sourcing of a specific raw material
2) Dependency on few suppliers operating in the same market, based in the same geography and showing similar behaviors/risk profiles. RHIM is especially exposed to FM with 100% suppliers in China, a consolidated market with few players, whom behavior is highly influenced by the government policies (e.g. import, environmental). The supply chain from China to the Americas is long, which increases the risk exposure. Mitigating strategies are being evaluated (e.g. "China + 1") to ensure alternative sources of supply.  
3) Dependency on our own material, especially for those materials where we do not have an alternative qualified supplier
4) Dependency on co-manufacturers, which can expose us to disruption in our own raw material production.</v>
          </cell>
          <cell r="AW24">
            <v>4</v>
          </cell>
          <cell r="AX24">
            <v>12</v>
          </cell>
          <cell r="AY24" t="str">
            <v>high</v>
          </cell>
          <cell r="AZ24">
            <v>6</v>
          </cell>
          <cell r="BA24">
            <v>6</v>
          </cell>
          <cell r="BB24" t="str">
            <v>Risk of delays and critical supplier failure is possible. Given the previous experience with COVID in the Q1 2020, we saw that our industry was not penalized as much from the disruptions caused.</v>
          </cell>
          <cell r="BC24">
            <v>3</v>
          </cell>
          <cell r="BD24" t="str">
            <v>´- Deteriorating of client relationships due to low SIFOT
-Missed sales due to inability to supplying products to customers 
- Production delay resulting in higher production costs</v>
          </cell>
          <cell r="BE24">
            <v>4</v>
          </cell>
          <cell r="BF24">
            <v>12</v>
          </cell>
          <cell r="BG24" t="str">
            <v>high</v>
          </cell>
          <cell r="BH24" t="str">
            <v>´- Constant monitoring of delays/failure of suppliers
- Mapping of critical suppliers
- Adhoc plans to manage failure of a critical supplier</v>
          </cell>
          <cell r="BI24" t="str">
            <v xml:space="preserve">Reduced as, considering the new norm, the way critical supply have been managed  during pandemic and the current status, it is unlikely that there will be significant supply interruptions </v>
          </cell>
          <cell r="BJ24">
            <v>2</v>
          </cell>
          <cell r="BL24">
            <v>3</v>
          </cell>
          <cell r="BM24">
            <v>6</v>
          </cell>
          <cell r="BN24" t="str">
            <v>low</v>
          </cell>
          <cell r="BO24">
            <v>6</v>
          </cell>
          <cell r="BP24">
            <v>6</v>
          </cell>
          <cell r="BQ24" t="str">
            <v>Risk of delays and critical supplier failure is possible. Given the previous experience with COVID in the Q1 2020, we saw that our industry was not penalized as much from the disruptions caused.</v>
          </cell>
          <cell r="BR24">
            <v>3</v>
          </cell>
          <cell r="BS24" t="str">
            <v>´- Deteriorating of client relationships due to low SIFOT
-Missed sales due to inability to supplying products to customers 
- Production delay resulting in higher production costs</v>
          </cell>
          <cell r="BT24">
            <v>4</v>
          </cell>
          <cell r="BU24">
            <v>12</v>
          </cell>
          <cell r="BV24" t="str">
            <v>high</v>
          </cell>
          <cell r="BW24" t="str">
            <v>´- Constant monitoring of delays/failure of suppliers
- Mapping of critical suppliers
- Adhoc plans to manage failure of a critical supplier</v>
          </cell>
          <cell r="BX24" t="str">
            <v xml:space="preserve">Reduced as, considering the new norm, the way critical supply have been managed  during pandemic and the current status, it is unlikely that there will be significant supply interruptions </v>
          </cell>
          <cell r="BY24">
            <v>2</v>
          </cell>
          <cell r="CA24">
            <v>3</v>
          </cell>
          <cell r="CB24">
            <v>6</v>
          </cell>
          <cell r="CC24" t="str">
            <v>low</v>
          </cell>
          <cell r="CD24">
            <v>6</v>
          </cell>
          <cell r="CE24">
            <v>6</v>
          </cell>
          <cell r="CF24" t="str">
            <v>Risk of delays and critical supplier failure is possible. Given the previous experience with COVID in the Q1 2020, we saw that our industry was not penalized as much from the disruptions caused.</v>
          </cell>
          <cell r="CG24">
            <v>3</v>
          </cell>
          <cell r="CH24" t="str">
            <v>´- Deteriorating of client relationships due to low SIFOT
-Missed sales due to inability to supplying products to customers 
- Production delay resulting in higher production costs</v>
          </cell>
          <cell r="CI24">
            <v>4</v>
          </cell>
          <cell r="CJ24">
            <v>12</v>
          </cell>
          <cell r="CK24" t="str">
            <v>high</v>
          </cell>
          <cell r="CL24" t="str">
            <v>´- Constant monitoring of delays/failure of suppliers
- Mapping of critical suppliers
- Adhoc plans to manage failure of a critical supplier</v>
          </cell>
          <cell r="CM24" t="str">
            <v xml:space="preserve">Reduced as, considering the new norm, the way critical supply have been managed  during pandemic and the current status, it is unlikely that there will be significant supply interruptions </v>
          </cell>
          <cell r="CN24">
            <v>2</v>
          </cell>
          <cell r="CP24">
            <v>3</v>
          </cell>
          <cell r="CQ24">
            <v>6</v>
          </cell>
          <cell r="CR24" t="str">
            <v>low</v>
          </cell>
          <cell r="CS24">
            <v>-3</v>
          </cell>
          <cell r="CT24">
            <v>-3</v>
          </cell>
          <cell r="CU24" t="str">
            <v>Risk of delays and critical supplier failure is likely. Risk is increased due to disruptions caused by the global COVID-19 pandemic</v>
          </cell>
          <cell r="CV24">
            <v>4</v>
          </cell>
          <cell r="CW24" t="str">
            <v>´- Deteriorating of client relationships due to low SIFOT
-Missed sales due to inability to supplying products to customers 
- Production delay resulting in higher production costs</v>
          </cell>
          <cell r="CX24">
            <v>4</v>
          </cell>
          <cell r="CY24">
            <v>16</v>
          </cell>
          <cell r="CZ24" t="str">
            <v>high</v>
          </cell>
          <cell r="DA24" t="str">
            <v>´- Constant monitoring of delays/failure of suppliers
- Mapping of critical suppliers
- Adhoc plans to manage failure of a critical supplier</v>
          </cell>
          <cell r="DB24">
            <v>3</v>
          </cell>
          <cell r="DC24">
            <v>3</v>
          </cell>
          <cell r="DD24">
            <v>9</v>
          </cell>
          <cell r="DE24" t="str">
            <v>medium</v>
          </cell>
          <cell r="DF24">
            <v>3</v>
          </cell>
          <cell r="DG24">
            <v>3</v>
          </cell>
          <cell r="DH24">
            <v>6</v>
          </cell>
          <cell r="DI24" t="str">
            <v>low</v>
          </cell>
          <cell r="DJ24" t="str">
            <v>T. Kobel</v>
          </cell>
          <cell r="DK24" t="str">
            <v>Christian Viehweger</v>
          </cell>
          <cell r="DL24" t="str">
            <v>EMT</v>
          </cell>
          <cell r="DM24" t="str">
            <v>BoD</v>
          </cell>
        </row>
        <row r="25">
          <cell r="A25">
            <v>20</v>
          </cell>
          <cell r="B25" t="str">
            <v xml:space="preserve">M&amp;A delivery (deal closure and benefits realization) </v>
          </cell>
          <cell r="C25" t="str">
            <v xml:space="preserve">Underperformance of acquisitions (including delays), including through overpaying, not identifying key risks and not realising forecast synergies (M&amp;A) </v>
          </cell>
          <cell r="D25" t="str">
            <v>3 - Inability to execute key strategic initiatives</v>
          </cell>
          <cell r="E25" t="str">
            <v>´- internal inefficiencies might cause delays in acquisitions
- inaccurate company evaluation
- lack or poor risk assessment
- inaccurate estimation of synergies
- inability to realize expected synergies</v>
          </cell>
          <cell r="F25" t="str">
            <v>Internal</v>
          </cell>
          <cell r="G25" t="e">
            <v>#REF!</v>
          </cell>
          <cell r="H25" t="str">
            <v>Low</v>
          </cell>
          <cell r="I25" t="str">
            <v>The M&amp;A process in inherently complex, it is therefore possible that might not deliver the expected benefits to the company</v>
          </cell>
          <cell r="J25">
            <v>4</v>
          </cell>
          <cell r="K25" t="str">
            <v xml:space="preserve">The impact depend on the size of the acquisition performed ( it can be at level 5 = "critical"  in case of large acquisitions, medium "3" in case of medium size acquisitions, "2" low in case of small size acquisitions, "1" if no acquisition is made). </v>
          </cell>
          <cell r="L25">
            <v>5</v>
          </cell>
          <cell r="M25">
            <v>20</v>
          </cell>
          <cell r="N25" t="str">
            <v>critical</v>
          </cell>
          <cell r="O25" t="str">
            <v>´- Risk assessment and due diligence process is performed for all acquisitions
- Dedicated PMO office to realize synergies and lead integration
- Close monitoring and involvement of EMT into M&amp;A decisions</v>
          </cell>
          <cell r="P25" t="str">
            <v>given the current level of M&amp;A activity and the size of the targets the risk in unlikely</v>
          </cell>
          <cell r="Q25">
            <v>2</v>
          </cell>
          <cell r="R25" t="str">
            <v>Risk score increase to reflect our challenges/delays in closing M&amp;A deals due to multiple factors, including the lack of contacts and internal delays.</v>
          </cell>
          <cell r="S25">
            <v>5</v>
          </cell>
          <cell r="T25">
            <v>10</v>
          </cell>
          <cell r="U25" t="str">
            <v>medium</v>
          </cell>
          <cell r="V25">
            <v>0</v>
          </cell>
          <cell r="W25">
            <v>0</v>
          </cell>
          <cell r="Y25">
            <v>3</v>
          </cell>
          <cell r="AA25">
            <v>4</v>
          </cell>
          <cell r="AB25">
            <v>12</v>
          </cell>
          <cell r="AC25" t="str">
            <v>high</v>
          </cell>
          <cell r="AD25" t="str">
            <v>REPRIORITIZED: Risk was deprioritized during 2020 due to the M&amp;A slowdown. Considering the pipeline of potential targets, it deemed relevant again. Risk has been re-shaped to include both the risks associated with deal closure (delays, lack of resources to perform due diligence on time) and with benefit realization.</v>
          </cell>
          <cell r="AF25">
            <v>2</v>
          </cell>
          <cell r="AG25" t="str">
            <v>Considering the pipeline of potential targets, the impact increased.</v>
          </cell>
          <cell r="AH25">
            <v>5</v>
          </cell>
          <cell r="AI25">
            <v>10</v>
          </cell>
          <cell r="AJ25" t="str">
            <v>medium</v>
          </cell>
          <cell r="AK25">
            <v>2</v>
          </cell>
          <cell r="AL25">
            <v>2</v>
          </cell>
          <cell r="AM25" t="str">
            <v>The M&amp;A process in inherently complex, it is therefore possible that might not deliver the expected benefits to the company</v>
          </cell>
          <cell r="AN25">
            <v>3</v>
          </cell>
          <cell r="AO25" t="str">
            <v xml:space="preserve">The impact depend on the size of the acquisition performed ( it can be at level 5 = "critical"  in case of large acquisitions, medium "3" in case of medium size acquisitions, "2" low in case of small size acquisitions, "1" if no acquisition is made). </v>
          </cell>
          <cell r="AP25">
            <v>4</v>
          </cell>
          <cell r="AQ25">
            <v>12</v>
          </cell>
          <cell r="AR25" t="str">
            <v>high</v>
          </cell>
          <cell r="AS25" t="str">
            <v>´- Risk assessment and due diligence process is performed for all acquisitions
- Dedicated PMO office to realize synergies and lead integration
- Close monitoring and involvement of EMT into M&amp;A decisions</v>
          </cell>
          <cell r="AU25">
            <v>2</v>
          </cell>
          <cell r="AV25" t="str">
            <v>Risk score increase to reflect our challenges/delays in closing M&amp;A deals due to multiple factors, including the lack of contacts and internal delays.</v>
          </cell>
          <cell r="AW25">
            <v>4</v>
          </cell>
          <cell r="AX25">
            <v>8</v>
          </cell>
          <cell r="AY25" t="str">
            <v>medium</v>
          </cell>
          <cell r="AZ25">
            <v>2</v>
          </cell>
          <cell r="BA25">
            <v>2</v>
          </cell>
          <cell r="BB25" t="str">
            <v>The M&amp;A process in inherently complex, it is therefore possible that might not deliver the expected benefits to the company</v>
          </cell>
          <cell r="BC25">
            <v>3</v>
          </cell>
          <cell r="BD25" t="str">
            <v xml:space="preserve">The impact depend on the size of the acquisition performed ( it can be at level 5 = "critical"  in case of large acquisitions, medium "3" in case of medium size acquisitions, "2" low in case of small size acquisitions, "1" if no acquisition is made). </v>
          </cell>
          <cell r="BE25">
            <v>2</v>
          </cell>
          <cell r="BF25">
            <v>6</v>
          </cell>
          <cell r="BG25" t="str">
            <v>low</v>
          </cell>
          <cell r="BH25" t="str">
            <v>´- Risk assessment and due diligence process is performed for all acquisitions
- Dedicated PMO office to realize synergies and lead integration
- Close monitoring and involvement of EMT into M&amp;A decisions</v>
          </cell>
          <cell r="BJ25">
            <v>3</v>
          </cell>
          <cell r="BL25">
            <v>2</v>
          </cell>
          <cell r="BM25">
            <v>6</v>
          </cell>
          <cell r="BN25" t="str">
            <v>low</v>
          </cell>
          <cell r="BO25">
            <v>6</v>
          </cell>
          <cell r="BP25">
            <v>6</v>
          </cell>
          <cell r="BQ25" t="str">
            <v>The M&amp;A process in inherently complex, it is therefore possible that might not deliver the expected benefits to the company</v>
          </cell>
          <cell r="BR25">
            <v>3</v>
          </cell>
          <cell r="BS25" t="str">
            <v xml:space="preserve">The impact depend on the size of the acquisition performed ( it can be at level 5 = "critical"  in case of large acquisitions, medium "3" in case of medium size acquisitions, "2" low in case of small size acquisitions, "1" if no acquisition is made). </v>
          </cell>
          <cell r="BT25">
            <v>2</v>
          </cell>
          <cell r="BU25">
            <v>6</v>
          </cell>
          <cell r="BV25" t="str">
            <v>low</v>
          </cell>
          <cell r="BW25" t="str">
            <v>´- Risk assessment and due diligence process is performed for all acquisitions
- Dedicated PMO office to realize synergies and lead integration
- Close monitoring and involvement of EMT into M&amp;A decisions</v>
          </cell>
          <cell r="BY25">
            <v>3</v>
          </cell>
          <cell r="CA25">
            <v>2</v>
          </cell>
          <cell r="CB25">
            <v>6</v>
          </cell>
          <cell r="CC25" t="str">
            <v>low</v>
          </cell>
          <cell r="CD25">
            <v>6</v>
          </cell>
          <cell r="CE25">
            <v>6</v>
          </cell>
          <cell r="CF25" t="str">
            <v>The M&amp;A process in inherently complex, it is therefore possible that might not deliver the expected benefits to the company</v>
          </cell>
          <cell r="CG25">
            <v>3</v>
          </cell>
          <cell r="CH25" t="str">
            <v xml:space="preserve">The impact depend on the size of the acquisition performed ( it can be at level 5 = "critical"  in case of large acquisitions, medium "3" in case of medium size acquisitions, "2" low in case of small size acquisitions, "1" if no acquisition is made). </v>
          </cell>
          <cell r="CI25">
            <v>2</v>
          </cell>
          <cell r="CJ25">
            <v>6</v>
          </cell>
          <cell r="CK25" t="str">
            <v>low</v>
          </cell>
          <cell r="CL25" t="str">
            <v>´- Risk assessment and due diligence process is performed for all acquisitions
- Dedicated PMO office to realize synergies and lead integration
- Close monitoring and involvement of EMT into M&amp;A decisions</v>
          </cell>
          <cell r="CN25">
            <v>3</v>
          </cell>
          <cell r="CP25">
            <v>2</v>
          </cell>
          <cell r="CQ25">
            <v>6</v>
          </cell>
          <cell r="CR25" t="str">
            <v>low</v>
          </cell>
          <cell r="CS25">
            <v>0</v>
          </cell>
          <cell r="CT25">
            <v>0</v>
          </cell>
          <cell r="CU25" t="str">
            <v>The M&amp;A process in inherently complex, it is therefore possible that might not deliver the expected benefits to the company</v>
          </cell>
          <cell r="CV25">
            <v>3</v>
          </cell>
          <cell r="CW25" t="str">
            <v xml:space="preserve">The impact depend on the size of the acquisition performed ( it can be at level 5 = "critical"  in case of large acquisitions, medium "3" in case of medium size acquisitions, "2" low in case of small size acquisitions, "1" if no acquisition is made). </v>
          </cell>
          <cell r="CX25">
            <v>2</v>
          </cell>
          <cell r="CY25">
            <v>6</v>
          </cell>
          <cell r="CZ25" t="str">
            <v>low</v>
          </cell>
          <cell r="DA25" t="str">
            <v>´- Risk assessment and due diligence process is performed for all acquisitions
- Dedicated PMO office to realize synergies and lead integration
- Close monitoring and involvement of EMT into M&amp;A decisions</v>
          </cell>
          <cell r="DB25">
            <v>3</v>
          </cell>
          <cell r="DC25">
            <v>2</v>
          </cell>
          <cell r="DD25">
            <v>6</v>
          </cell>
          <cell r="DE25" t="str">
            <v>low</v>
          </cell>
          <cell r="DF25">
            <v>0</v>
          </cell>
          <cell r="DG25">
            <v>0</v>
          </cell>
          <cell r="DH25">
            <v>6</v>
          </cell>
          <cell r="DI25" t="str">
            <v>low</v>
          </cell>
          <cell r="DJ25" t="str">
            <v>S. Borgas
S. Oremovic</v>
          </cell>
          <cell r="DK25" t="str">
            <v>Simon Kuchelbacher</v>
          </cell>
          <cell r="DL25" t="str">
            <v>EMT</v>
          </cell>
          <cell r="DM25" t="str">
            <v>BoD</v>
          </cell>
        </row>
        <row r="26">
          <cell r="A26">
            <v>21</v>
          </cell>
          <cell r="B26" t="str">
            <v>Ability of the end-to-end supply chain to match the speed of change</v>
          </cell>
          <cell r="C26" t="str">
            <v>Inability to organize internal resources (people, processes, organization) to react quickly to changes prompted by internal  and external factors.</v>
          </cell>
          <cell r="D26" t="str">
            <v>5 - Reliability of the end-to-end value chain</v>
          </cell>
          <cell r="E26" t="str">
            <v xml:space="preserve">Capacity constraints for finish good production, combined with the low inventory levels and the high capacity utilization, lead to a higher exposure to peaks of demand.  </v>
          </cell>
          <cell r="F26" t="str">
            <v>Both</v>
          </cell>
          <cell r="G26" t="e">
            <v>#REF!</v>
          </cell>
          <cell r="H26" t="str">
            <v>High</v>
          </cell>
          <cell r="I26" t="str">
            <v>Probable due to current market volatility. Logistic challenges are also influencing the complexity in having an agile supply chain.</v>
          </cell>
          <cell r="J26">
            <v>4</v>
          </cell>
          <cell r="K26" t="str">
            <v>´- Deteriorating of client relationships due to low SIFOT
-Missed sales due to inability to supplying products to customers 
- Production delay resulting in higher production costs</v>
          </cell>
          <cell r="L26">
            <v>5</v>
          </cell>
          <cell r="M26">
            <v>20</v>
          </cell>
          <cell r="N26" t="str">
            <v>critical</v>
          </cell>
          <cell r="O26" t="str">
            <v xml:space="preserve"> Project Mercury was launched in May and is delivering a number of improvements
End-to-end value chain concept is being developed to improve the speed and execution </v>
          </cell>
          <cell r="P26" t="str">
            <v>Probable due to current market volatility. Logistic challenges are also influencing the complexity in having an agile supply chain.</v>
          </cell>
          <cell r="Q26">
            <v>4</v>
          </cell>
          <cell r="R26" t="str">
            <v>partially mitigated by risk mitigating actions in place</v>
          </cell>
          <cell r="S26">
            <v>4</v>
          </cell>
          <cell r="T26">
            <v>16</v>
          </cell>
          <cell r="U26" t="str">
            <v>high</v>
          </cell>
          <cell r="V26">
            <v>0</v>
          </cell>
          <cell r="W26">
            <v>0</v>
          </cell>
          <cell r="Y26">
            <v>4</v>
          </cell>
          <cell r="AA26">
            <v>5</v>
          </cell>
          <cell r="AB26">
            <v>20</v>
          </cell>
          <cell r="AC26" t="str">
            <v>critical</v>
          </cell>
          <cell r="AD26" t="str">
            <v>Risk was reworded to capture the increasing speed of change of the commercial environment which pushes us to continuously improve flexibility. Project Mercury was launched in May and is delivering a number of improvements</v>
          </cell>
          <cell r="AF26">
            <v>4</v>
          </cell>
          <cell r="AH26">
            <v>4</v>
          </cell>
          <cell r="AI26">
            <v>16</v>
          </cell>
          <cell r="AJ26" t="str">
            <v>high</v>
          </cell>
          <cell r="AK26">
            <v>0</v>
          </cell>
          <cell r="AL26">
            <v>0</v>
          </cell>
          <cell r="AN26">
            <v>4</v>
          </cell>
          <cell r="AP26">
            <v>5</v>
          </cell>
          <cell r="AQ26">
            <v>20</v>
          </cell>
          <cell r="AR26" t="str">
            <v>critical</v>
          </cell>
          <cell r="AU26">
            <v>4</v>
          </cell>
          <cell r="AW26">
            <v>4</v>
          </cell>
          <cell r="AX26">
            <v>16</v>
          </cell>
          <cell r="AY26" t="str">
            <v>high</v>
          </cell>
          <cell r="AZ26">
            <v>16</v>
          </cell>
          <cell r="BA26">
            <v>16</v>
          </cell>
          <cell r="DJ26" t="str">
            <v>S. Oremovic
G. Franco
T. Kobel
R. Jayendran</v>
          </cell>
          <cell r="DL26" t="str">
            <v>EMT</v>
          </cell>
          <cell r="DM26" t="str">
            <v>BoD</v>
          </cell>
        </row>
        <row r="27">
          <cell r="A27">
            <v>22</v>
          </cell>
          <cell r="B27" t="str">
            <v>Ability to predict and pass costs increases on to customers</v>
          </cell>
          <cell r="C27" t="str">
            <v>Inability to pass on raw material/freight prices increases to customers could lead to margin erosion and not being able to capturing the upside.</v>
          </cell>
          <cell r="D27" t="str">
            <v>10 - Ability to predict and pass cost increases to customers</v>
          </cell>
          <cell r="E27" t="str">
            <v>- raw materialprice increases</v>
          </cell>
          <cell r="F27" t="str">
            <v>Internal</v>
          </cell>
          <cell r="G27" t="e">
            <v>#REF!</v>
          </cell>
          <cell r="H27" t="str">
            <v>Medium</v>
          </cell>
          <cell r="I27" t="str">
            <v>Inflating costs (freights, energy and raw materials mainly) trigger the need to pass on costs to customers</v>
          </cell>
          <cell r="J27">
            <v>5</v>
          </cell>
          <cell r="K27" t="str">
            <v>margin erosion could significantly impacting the EBITA (up to 130 E mil)</v>
          </cell>
          <cell r="L27">
            <v>5</v>
          </cell>
          <cell r="M27">
            <v>25</v>
          </cell>
          <cell r="N27" t="str">
            <v>critical</v>
          </cell>
          <cell r="O27" t="str">
            <v>proactively engaging with customers to negotiate prices upwards thorugh price increase initiative (targeting a total of 130 E mi for 2021)</v>
          </cell>
          <cell r="P27" t="str">
            <v>price increases are in progress and on track hoever, constantly raising costs might require further sales price increases. Energy shortages and power cuts can also push the energy prices further up, which would require to pass on these to customers</v>
          </cell>
          <cell r="Q27">
            <v>4</v>
          </cell>
          <cell r="R27" t="str">
            <v>margin erosion could significantly impacting the EBITA (up to 130 E mil)</v>
          </cell>
          <cell r="S27">
            <v>5</v>
          </cell>
          <cell r="T27">
            <v>20</v>
          </cell>
          <cell r="U27" t="str">
            <v>critical</v>
          </cell>
          <cell r="V27">
            <v>0</v>
          </cell>
          <cell r="W27">
            <v>0</v>
          </cell>
          <cell r="Y27">
            <v>5</v>
          </cell>
          <cell r="AA27">
            <v>4</v>
          </cell>
          <cell r="AB27">
            <v>20</v>
          </cell>
          <cell r="AC27" t="str">
            <v>critical</v>
          </cell>
          <cell r="AD27" t="str">
            <v>The scope of the risk was extended to capture freight costs and energy costs</v>
          </cell>
          <cell r="AF27">
            <v>4</v>
          </cell>
          <cell r="AG27" t="str">
            <v>Extended scope to capture freight and energy costs. In addition, constantly raising costs might require further sales price increases</v>
          </cell>
          <cell r="AH27">
            <v>5</v>
          </cell>
          <cell r="AI27">
            <v>20</v>
          </cell>
          <cell r="AJ27" t="str">
            <v>critical</v>
          </cell>
          <cell r="AK27">
            <v>4</v>
          </cell>
          <cell r="AL27">
            <v>4</v>
          </cell>
          <cell r="AN27">
            <v>5</v>
          </cell>
          <cell r="AP27">
            <v>4</v>
          </cell>
          <cell r="AQ27">
            <v>20</v>
          </cell>
          <cell r="AR27" t="str">
            <v>critical</v>
          </cell>
          <cell r="AS27" t="str">
            <v>proactively engaging with customers to negotiate prices upwards</v>
          </cell>
          <cell r="AU27">
            <v>4</v>
          </cell>
          <cell r="AW27">
            <v>4</v>
          </cell>
          <cell r="AX27">
            <v>16</v>
          </cell>
          <cell r="AY27" t="str">
            <v>high</v>
          </cell>
          <cell r="AZ27">
            <v>16</v>
          </cell>
          <cell r="BA27">
            <v>16</v>
          </cell>
          <cell r="DJ27" t="str">
            <v>G. Franco</v>
          </cell>
          <cell r="DL27" t="str">
            <v>EMT</v>
          </cell>
          <cell r="DM27" t="str">
            <v>BoD</v>
          </cell>
        </row>
        <row r="28">
          <cell r="A28">
            <v>23</v>
          </cell>
          <cell r="B28" t="str">
            <v>Raw material inventory levels</v>
          </cell>
          <cell r="C28" t="str">
            <v xml:space="preserve">Low raw material inventory levels, increased the risk of not being able to fulfill customer demand and have a buffer to de-risk supply chain disruptions. </v>
          </cell>
          <cell r="D28" t="str">
            <v>5 - Reliability of the end-to-end value chain</v>
          </cell>
          <cell r="E28" t="str">
            <v xml:space="preserve"> unrealistic inventory targets</v>
          </cell>
          <cell r="F28" t="str">
            <v>Internal</v>
          </cell>
          <cell r="G28" t="e">
            <v>#REF!</v>
          </cell>
          <cell r="H28" t="str">
            <v>Medium</v>
          </cell>
          <cell r="I28" t="str">
            <v>Raw material inventory levels are key to mitigate the risk of production interruption. On the other hand, raw material inventory level which are too high will absorbe a high amount of working capital deteriorating the BS position.</v>
          </cell>
          <cell r="J28">
            <v>4</v>
          </cell>
          <cell r="K28" t="str">
            <v>potentially higher than 48m Eur</v>
          </cell>
          <cell r="L28">
            <v>5</v>
          </cell>
          <cell r="M28">
            <v>20</v>
          </cell>
          <cell r="N28" t="str">
            <v>critical</v>
          </cell>
          <cell r="O28" t="str">
            <v>The risk associated with the raw material inventory planning and optimization process remains a focus point requiring improvements. End to end value chain will mitigate this risk further</v>
          </cell>
          <cell r="P28" t="str">
            <v>partially mitigated by the significant optimizationn of raw material inventory levels carried out between Q2 and Q3</v>
          </cell>
          <cell r="Q28">
            <v>3</v>
          </cell>
          <cell r="R28" t="str">
            <v>potentially higher than 48m Eur</v>
          </cell>
          <cell r="S28">
            <v>4</v>
          </cell>
          <cell r="T28">
            <v>12</v>
          </cell>
          <cell r="U28" t="str">
            <v>high</v>
          </cell>
          <cell r="V28">
            <v>0</v>
          </cell>
          <cell r="W28">
            <v>0</v>
          </cell>
          <cell r="Y28">
            <v>4</v>
          </cell>
          <cell r="AA28">
            <v>5</v>
          </cell>
          <cell r="AB28">
            <v>20</v>
          </cell>
          <cell r="AC28" t="str">
            <v>critical</v>
          </cell>
          <cell r="AD28" t="str">
            <v>The risk associated with the raw material inventory planning and optimization process remains a focus point requiring improvements - this element is captured by the risk “ability of the end-to-end supply chain to match the speed of change”</v>
          </cell>
          <cell r="AF28">
            <v>3</v>
          </cell>
          <cell r="AG28" t="str">
            <v>Critical raw material stock level improved significantly and reduced the short-term risk</v>
          </cell>
          <cell r="AH28">
            <v>4</v>
          </cell>
          <cell r="AI28">
            <v>12</v>
          </cell>
          <cell r="AJ28" t="str">
            <v>high</v>
          </cell>
          <cell r="AK28">
            <v>-3</v>
          </cell>
          <cell r="AL28">
            <v>-3</v>
          </cell>
          <cell r="AN28">
            <v>4</v>
          </cell>
          <cell r="AP28">
            <v>5</v>
          </cell>
          <cell r="AQ28">
            <v>20</v>
          </cell>
          <cell r="AR28" t="str">
            <v>critical</v>
          </cell>
          <cell r="AU28">
            <v>3</v>
          </cell>
          <cell r="AW28">
            <v>5</v>
          </cell>
          <cell r="AX28">
            <v>15</v>
          </cell>
          <cell r="AY28" t="str">
            <v>high</v>
          </cell>
          <cell r="AZ28">
            <v>15</v>
          </cell>
          <cell r="BA28">
            <v>15</v>
          </cell>
          <cell r="DJ28" t="str">
            <v>S. Oremovic</v>
          </cell>
          <cell r="DL28" t="str">
            <v>EMT</v>
          </cell>
          <cell r="DM28" t="str">
            <v>BoD</v>
          </cell>
        </row>
        <row r="29">
          <cell r="A29">
            <v>24</v>
          </cell>
          <cell r="B29" t="str">
            <v>Recycling strategy</v>
          </cell>
          <cell r="C29" t="str">
            <v>Inability to leverage the upside of the recycling business model (incl. recycling as source of low cost raw material)</v>
          </cell>
          <cell r="D29" t="str">
            <v>3 - Inability to execute key strategic initiatives</v>
          </cell>
          <cell r="F29" t="str">
            <v>Internal</v>
          </cell>
          <cell r="G29" t="e">
            <v>#REF!</v>
          </cell>
          <cell r="H29" t="str">
            <v>Medium</v>
          </cell>
          <cell r="I29" t="str">
            <v>recyclign business model is still at fairly early stages and will require further development to significantly contribute to marginality improvement and competitive advantage. Mindset change towards the circular economy is also required to ensure developement to full potential</v>
          </cell>
          <cell r="J29">
            <v>4</v>
          </cell>
          <cell r="K29" t="str">
            <v>significant contribution is expected from the recycling business model. Access to a low cost of material could significantly improve the marginality (especially if considering the horizon 7of the 2025 strategy)</v>
          </cell>
          <cell r="L29">
            <v>5</v>
          </cell>
          <cell r="M29">
            <v>20</v>
          </cell>
          <cell r="N29" t="str">
            <v>critical</v>
          </cell>
          <cell r="O29" t="str">
            <v xml:space="preserve">recycling business model is being developed successfully </v>
          </cell>
          <cell r="P29" t="str">
            <v>Recycling is on track to deliver on expected targets</v>
          </cell>
          <cell r="Q29">
            <v>2</v>
          </cell>
          <cell r="R29" t="str">
            <v>significant contribution is expected from the recycling business model. Access to a low cost of material could significantly improve the marginality (especially if considering the horizon 7of the 2025 strategy)</v>
          </cell>
          <cell r="S29">
            <v>5</v>
          </cell>
          <cell r="T29">
            <v>10</v>
          </cell>
          <cell r="U29" t="str">
            <v>medium</v>
          </cell>
          <cell r="V29">
            <v>0</v>
          </cell>
          <cell r="W29">
            <v>0</v>
          </cell>
          <cell r="Y29">
            <v>4</v>
          </cell>
          <cell r="AA29">
            <v>5</v>
          </cell>
          <cell r="AB29">
            <v>20</v>
          </cell>
          <cell r="AC29" t="str">
            <v>critical</v>
          </cell>
          <cell r="AD29" t="str">
            <v>Recycling is on track to deliver on expected targets</v>
          </cell>
          <cell r="AE29" t="str">
            <v xml:space="preserve">Recycling is on track to deliver on expected targets, therefore the likelihood is reduced. </v>
          </cell>
          <cell r="AF29">
            <v>2</v>
          </cell>
          <cell r="AH29">
            <v>5</v>
          </cell>
          <cell r="AI29">
            <v>10</v>
          </cell>
          <cell r="AJ29" t="str">
            <v>medium</v>
          </cell>
          <cell r="AK29">
            <v>-5</v>
          </cell>
          <cell r="AL29">
            <v>-5</v>
          </cell>
          <cell r="AN29">
            <v>4</v>
          </cell>
          <cell r="AP29">
            <v>5</v>
          </cell>
          <cell r="AQ29">
            <v>20</v>
          </cell>
          <cell r="AR29" t="str">
            <v>critical</v>
          </cell>
          <cell r="AU29">
            <v>3</v>
          </cell>
          <cell r="AW29">
            <v>5</v>
          </cell>
          <cell r="AX29">
            <v>15</v>
          </cell>
          <cell r="AY29" t="str">
            <v>high</v>
          </cell>
          <cell r="AZ29">
            <v>15</v>
          </cell>
          <cell r="BA29">
            <v>15</v>
          </cell>
          <cell r="DJ29" t="str">
            <v>G. Franco</v>
          </cell>
          <cell r="DL29" t="str">
            <v>EMT</v>
          </cell>
          <cell r="DM29" t="str">
            <v>BoD</v>
          </cell>
        </row>
        <row r="30">
          <cell r="A30">
            <v>25</v>
          </cell>
          <cell r="B30" t="str">
            <v>Tax structure not delivering the expected benefits</v>
          </cell>
          <cell r="C30" t="str">
            <v xml:space="preserve">Risk of the tax setup not delivering the expected benefits due to changes in tax rates </v>
          </cell>
          <cell r="D30" t="str">
            <v>not included in principal risks</v>
          </cell>
          <cell r="E30" t="str">
            <v>potential changes in governmant approach to taxation could trigger increase in corporate tax %</v>
          </cell>
          <cell r="F30" t="str">
            <v>External</v>
          </cell>
          <cell r="G30" t="e">
            <v>#REF!</v>
          </cell>
          <cell r="H30" t="str">
            <v>Low</v>
          </cell>
          <cell r="I30" t="str">
            <v>split setup between Netherlands and Austria can be questioned by authorities 7on one and/or the other side. In addition there could be macro-trends towards a minimum tax rate which might raise a risk in the near future</v>
          </cell>
          <cell r="J30">
            <v>3</v>
          </cell>
          <cell r="K30" t="str">
            <v>Impact could be up to 6% of the EBITA</v>
          </cell>
          <cell r="L30">
            <v>5</v>
          </cell>
          <cell r="M30">
            <v>15</v>
          </cell>
          <cell r="N30" t="str">
            <v>high</v>
          </cell>
          <cell r="O30" t="str">
            <v>risk dependant on external factors - mitigating measures (e.g. plan B tax strategy TBD)</v>
          </cell>
          <cell r="P30" t="str">
            <v>we just signed a new deal with tax authorities which would advantage us from 2022 till 2029. changes of government postion is currently possible  but unlikely to be up to 48 m Eur</v>
          </cell>
          <cell r="Q30">
            <v>3</v>
          </cell>
          <cell r="R30" t="str">
            <v>Impact likely to be within the range of 10 to 48 m Eur</v>
          </cell>
          <cell r="S30">
            <v>4</v>
          </cell>
          <cell r="T30">
            <v>12</v>
          </cell>
          <cell r="U30" t="str">
            <v>high</v>
          </cell>
          <cell r="V30">
            <v>0</v>
          </cell>
          <cell r="W30">
            <v>0</v>
          </cell>
          <cell r="Y30">
            <v>2</v>
          </cell>
          <cell r="AA30">
            <v>5</v>
          </cell>
          <cell r="AB30">
            <v>10</v>
          </cell>
          <cell r="AC30" t="str">
            <v>medium</v>
          </cell>
          <cell r="AD30" t="str">
            <v xml:space="preserve">Risk appetite towards this risk has been adjusted from Moderate to Limited to reflect the evolving corporate approach. </v>
          </cell>
          <cell r="AF30">
            <v>3</v>
          </cell>
          <cell r="AH30">
            <v>4</v>
          </cell>
          <cell r="AI30">
            <v>12</v>
          </cell>
          <cell r="AJ30" t="str">
            <v>high</v>
          </cell>
          <cell r="AK30">
            <v>2</v>
          </cell>
          <cell r="AL30">
            <v>2</v>
          </cell>
          <cell r="AM30" t="str">
            <v>we just signed a new deal with tax authorities which would advantage us from 2022 till 2029. changes of government postion is currently unlikely</v>
          </cell>
          <cell r="AN30">
            <v>2</v>
          </cell>
          <cell r="AO30" t="str">
            <v>Impact is equal to 6% of the EBITA</v>
          </cell>
          <cell r="AP30">
            <v>5</v>
          </cell>
          <cell r="AQ30">
            <v>10</v>
          </cell>
          <cell r="AR30" t="str">
            <v>medium</v>
          </cell>
          <cell r="AS30" t="str">
            <v>risk dependant on external factors - mitigating measures (e.g. plan B tax strategy TBD)</v>
          </cell>
          <cell r="AT30" t="str">
            <v>we just signed a new deal with tax authorities which would advantage us from 2022 till 2029. changes of government postion is currently unlikely</v>
          </cell>
          <cell r="AU30">
            <v>2</v>
          </cell>
          <cell r="AV30" t="str">
            <v>Impact is equal to 6% of the EBITA</v>
          </cell>
          <cell r="AW30">
            <v>5</v>
          </cell>
          <cell r="AX30">
            <v>10</v>
          </cell>
          <cell r="AY30" t="str">
            <v>medium</v>
          </cell>
          <cell r="AZ30">
            <v>10</v>
          </cell>
          <cell r="BA30">
            <v>10</v>
          </cell>
          <cell r="DJ30" t="str">
            <v>I. Botha</v>
          </cell>
          <cell r="DL30" t="str">
            <v>EMT</v>
          </cell>
          <cell r="DM30" t="str">
            <v>BoD</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harts"/>
      <sheetName val="Biodiversity (2)"/>
      <sheetName val="Cover Page"/>
      <sheetName val="Data Contents"/>
      <sheetName val="Introduction"/>
      <sheetName val="Targets 2025 "/>
      <sheetName val=" GHG emissions"/>
      <sheetName val="  GHG emissions methodology"/>
      <sheetName val="Energy"/>
      <sheetName val="Pollution"/>
      <sheetName val="Biodiversity"/>
      <sheetName val="Water"/>
      <sheetName val="Resource Use and Waste"/>
      <sheetName val="FINAL_Physical Climate Risks"/>
      <sheetName val="Transition Risks"/>
      <sheetName val="Value Bridge Analysis"/>
      <sheetName val="S1-14 Health &amp; Safety "/>
      <sheetName val="Recycling"/>
      <sheetName val="Own Workforce per country"/>
      <sheetName val="S1-17 Incidents, complaints HR"/>
      <sheetName val="Own Workforce"/>
      <sheetName val="Social Dialogue"/>
      <sheetName val="Own Workforce s1-9"/>
      <sheetName val="Communities"/>
      <sheetName val="ISO Certifications"/>
      <sheetName val="ESG Ratings"/>
      <sheetName val="EU Taxonomy "/>
      <sheetName val="SDGs"/>
      <sheetName val="Tabelle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5">
          <cell r="D15">
            <v>12.3</v>
          </cell>
        </row>
        <row r="56">
          <cell r="C56">
            <v>3900000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10.bin"/><Relationship Id="rId4" Type="http://schemas.openxmlformats.org/officeDocument/2006/relationships/image" Target="../media/image1.png"/></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11.bin"/><Relationship Id="rId4" Type="http://schemas.openxmlformats.org/officeDocument/2006/relationships/image" Target="../media/image7.png"/></Relationships>
</file>

<file path=xl/worksheets/_rels/sheet1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13.bin"/><Relationship Id="rId4" Type="http://schemas.openxmlformats.org/officeDocument/2006/relationships/image" Target="../media/image9.png"/></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image" Target="../media/image10.png"/></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5.bin"/><Relationship Id="rId4" Type="http://schemas.openxmlformats.org/officeDocument/2006/relationships/image" Target="../media/image1.png"/></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6.bin"/><Relationship Id="rId1" Type="http://schemas.openxmlformats.org/officeDocument/2006/relationships/hyperlink" Target="https://www.rhimagnesita.com/our-sustainability/" TargetMode="External"/><Relationship Id="rId5" Type="http://schemas.openxmlformats.org/officeDocument/2006/relationships/image" Target="../media/image12.png"/><Relationship Id="rId4" Type="http://schemas.openxmlformats.org/officeDocument/2006/relationships/vmlDrawing" Target="../drawings/vmlDrawing7.vml"/></Relationships>
</file>

<file path=xl/worksheets/_rels/sheet2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s://www.rhimagnesita.com/wp-content/uploads/2025/03/supplier-code-of-conduct-2025-rhi-magnesita.pdf" TargetMode="External"/><Relationship Id="rId7" Type="http://schemas.openxmlformats.org/officeDocument/2006/relationships/hyperlink" Target="https://www.rhimagnesita.com/our-sustainability/sustainability-data/" TargetMode="External"/><Relationship Id="rId2" Type="http://schemas.openxmlformats.org/officeDocument/2006/relationships/hyperlink" Target="https://ir.rhimagnesita.com/corporate-governance-2/code-of-conduct/" TargetMode="External"/><Relationship Id="rId1" Type="http://schemas.openxmlformats.org/officeDocument/2006/relationships/hyperlink" Target="https://ir.rhimagnesita.com/corporate-governance-2/" TargetMode="External"/><Relationship Id="rId6" Type="http://schemas.openxmlformats.org/officeDocument/2006/relationships/hyperlink" Target="https://www.rhimagnesita.com/our-sustainability/" TargetMode="External"/><Relationship Id="rId5" Type="http://schemas.openxmlformats.org/officeDocument/2006/relationships/hyperlink" Target="https://www.rhimagnesita.com/wp-content/uploads/2025/03/modern-slavery-act-transparency-statement-2025-final-website-signed.pdf" TargetMode="External"/><Relationship Id="rId4" Type="http://schemas.openxmlformats.org/officeDocument/2006/relationships/hyperlink" Target="https://www.rhimagnesita.com/our-sustainability/ethics-compliance-policies/" TargetMode="External"/><Relationship Id="rId9" Type="http://schemas.openxmlformats.org/officeDocument/2006/relationships/image" Target="../media/image1.png"/></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image" Target="../media/image1.png"/></Relationships>
</file>

<file path=xl/worksheets/_rels/sheet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BA504-D932-4400-8CEC-79FEF1118D68}">
  <dimension ref="A2:I174"/>
  <sheetViews>
    <sheetView showGridLines="0" zoomScale="87" zoomScaleNormal="87" workbookViewId="0">
      <selection activeCell="L12" sqref="L12"/>
    </sheetView>
  </sheetViews>
  <sheetFormatPr baseColWidth="10" defaultColWidth="8.453125" defaultRowHeight="14.5" x14ac:dyDescent="0.35"/>
  <cols>
    <col min="2" max="2" width="50.453125" customWidth="1"/>
    <col min="3" max="3" width="24.453125" customWidth="1"/>
    <col min="4" max="4" width="14.453125" bestFit="1" customWidth="1"/>
    <col min="5" max="6" width="13.453125" bestFit="1" customWidth="1"/>
    <col min="7" max="7" width="10.453125" customWidth="1"/>
  </cols>
  <sheetData>
    <row r="2" spans="1:7" x14ac:dyDescent="0.35">
      <c r="A2" s="1" t="s">
        <v>29</v>
      </c>
    </row>
    <row r="3" spans="1:7" x14ac:dyDescent="0.35">
      <c r="B3" s="50" t="s">
        <v>30</v>
      </c>
      <c r="C3" s="51"/>
      <c r="D3" s="50">
        <v>2018</v>
      </c>
      <c r="E3" s="50">
        <v>2019</v>
      </c>
      <c r="F3" s="50">
        <v>2020</v>
      </c>
      <c r="G3" s="50">
        <v>2021</v>
      </c>
    </row>
    <row r="5" spans="1:7" x14ac:dyDescent="0.35">
      <c r="B5" s="26" t="s">
        <v>31</v>
      </c>
      <c r="C5" s="28" t="s">
        <v>32</v>
      </c>
      <c r="D5" s="24">
        <v>5453000</v>
      </c>
      <c r="E5" s="24">
        <v>4681000</v>
      </c>
      <c r="F5" s="24">
        <v>4277000</v>
      </c>
      <c r="G5" s="24">
        <v>4878000</v>
      </c>
    </row>
    <row r="6" spans="1:7" x14ac:dyDescent="0.35">
      <c r="B6" s="2"/>
      <c r="C6" s="29" t="s">
        <v>33</v>
      </c>
      <c r="D6" s="2">
        <v>1.89</v>
      </c>
      <c r="E6" s="2">
        <v>1.85</v>
      </c>
      <c r="F6" s="2">
        <v>1.96</v>
      </c>
      <c r="G6" s="30">
        <v>1.82</v>
      </c>
    </row>
    <row r="7" spans="1:7" x14ac:dyDescent="0.35">
      <c r="B7" s="25"/>
      <c r="C7" s="25"/>
      <c r="D7" s="25"/>
      <c r="E7" s="25"/>
      <c r="F7" s="25"/>
      <c r="G7" s="25"/>
    </row>
    <row r="9" spans="1:7" ht="29" x14ac:dyDescent="0.35">
      <c r="B9" s="26" t="s">
        <v>2</v>
      </c>
      <c r="C9" s="27" t="s">
        <v>21</v>
      </c>
      <c r="D9" s="24">
        <v>5718</v>
      </c>
      <c r="E9" s="24">
        <v>5227</v>
      </c>
      <c r="F9" s="24">
        <v>4577</v>
      </c>
      <c r="G9" s="24">
        <v>5184</v>
      </c>
    </row>
    <row r="10" spans="1:7" x14ac:dyDescent="0.35">
      <c r="B10" s="31"/>
      <c r="C10" s="32" t="s">
        <v>34</v>
      </c>
      <c r="D10" s="33">
        <v>1.98</v>
      </c>
      <c r="E10" s="33">
        <v>1.93</v>
      </c>
      <c r="F10" s="33">
        <v>2.0299999999999998</v>
      </c>
      <c r="G10" s="3">
        <v>1.93</v>
      </c>
    </row>
    <row r="12" spans="1:7" ht="29" x14ac:dyDescent="0.35">
      <c r="B12" s="26" t="s">
        <v>3</v>
      </c>
      <c r="C12" s="32" t="s">
        <v>22</v>
      </c>
      <c r="D12" s="34">
        <v>3.7999999999999999E-2</v>
      </c>
      <c r="E12" s="34">
        <v>4.5999999999999999E-2</v>
      </c>
      <c r="F12" s="34">
        <v>0.05</v>
      </c>
      <c r="G12" s="34">
        <v>6.8000000000000005E-2</v>
      </c>
    </row>
    <row r="14" spans="1:7" x14ac:dyDescent="0.35">
      <c r="B14" s="26" t="s">
        <v>23</v>
      </c>
      <c r="C14" s="31" t="s">
        <v>25</v>
      </c>
      <c r="D14" s="35">
        <v>7.0000000000000007E-2</v>
      </c>
      <c r="E14" s="35">
        <v>0.23</v>
      </c>
      <c r="F14" s="35">
        <v>0.25</v>
      </c>
      <c r="G14" s="35">
        <v>0.38</v>
      </c>
    </row>
    <row r="15" spans="1:7" x14ac:dyDescent="0.35">
      <c r="B15" s="25"/>
      <c r="C15" s="36" t="s">
        <v>26</v>
      </c>
      <c r="D15" s="37">
        <v>0.12</v>
      </c>
      <c r="E15" s="37">
        <v>0.17</v>
      </c>
      <c r="F15" s="37">
        <v>0.25</v>
      </c>
      <c r="G15" s="35">
        <v>0.22</v>
      </c>
    </row>
    <row r="17" spans="1:9" x14ac:dyDescent="0.35">
      <c r="B17" s="26" t="s">
        <v>35</v>
      </c>
      <c r="C17" s="32" t="s">
        <v>27</v>
      </c>
      <c r="D17" s="31">
        <v>0.43</v>
      </c>
      <c r="E17" s="31">
        <v>0.28000000000000003</v>
      </c>
      <c r="F17" s="31">
        <v>0.13</v>
      </c>
      <c r="G17" s="31">
        <v>0.18</v>
      </c>
    </row>
    <row r="19" spans="1:9" ht="43.5" x14ac:dyDescent="0.35">
      <c r="B19" s="26" t="s">
        <v>28</v>
      </c>
      <c r="C19" s="32" t="s">
        <v>36</v>
      </c>
      <c r="D19" s="31"/>
      <c r="E19" s="32" t="s">
        <v>37</v>
      </c>
      <c r="F19" s="32" t="s">
        <v>38</v>
      </c>
      <c r="G19" s="32" t="s">
        <v>39</v>
      </c>
    </row>
    <row r="21" spans="1:9" x14ac:dyDescent="0.35">
      <c r="B21" s="1" t="s">
        <v>40</v>
      </c>
    </row>
    <row r="22" spans="1:9" ht="29" x14ac:dyDescent="0.35">
      <c r="A22">
        <v>2</v>
      </c>
      <c r="B22" s="14"/>
      <c r="C22" s="15" t="s">
        <v>41</v>
      </c>
      <c r="D22" s="16"/>
      <c r="E22" s="16"/>
      <c r="F22" s="16"/>
    </row>
    <row r="23" spans="1:9" x14ac:dyDescent="0.35">
      <c r="B23" s="52"/>
      <c r="C23" s="52">
        <v>2018</v>
      </c>
      <c r="D23" s="52">
        <v>2019</v>
      </c>
      <c r="E23" s="52">
        <v>2020</v>
      </c>
      <c r="F23" s="52">
        <v>2021</v>
      </c>
    </row>
    <row r="24" spans="1:9" x14ac:dyDescent="0.35">
      <c r="B24" s="7"/>
      <c r="C24" s="7"/>
      <c r="D24" s="7"/>
      <c r="E24" s="7"/>
      <c r="F24" s="7"/>
      <c r="I24" s="53"/>
    </row>
    <row r="25" spans="1:9" x14ac:dyDescent="0.35">
      <c r="B25" s="6" t="s">
        <v>42</v>
      </c>
      <c r="C25" s="5">
        <v>2396</v>
      </c>
      <c r="D25" s="5">
        <v>2008</v>
      </c>
      <c r="E25" s="5">
        <v>1973</v>
      </c>
      <c r="F25" s="5">
        <v>2493</v>
      </c>
    </row>
    <row r="26" spans="1:9" x14ac:dyDescent="0.35">
      <c r="B26" s="4" t="s">
        <v>43</v>
      </c>
      <c r="C26" s="5">
        <v>1305</v>
      </c>
      <c r="D26" s="5">
        <v>1066</v>
      </c>
      <c r="E26" s="5">
        <v>1075</v>
      </c>
      <c r="F26" s="5">
        <v>1330</v>
      </c>
    </row>
    <row r="27" spans="1:9" x14ac:dyDescent="0.35">
      <c r="B27" s="4" t="s">
        <v>44</v>
      </c>
      <c r="C27" s="5">
        <v>1045</v>
      </c>
      <c r="D27" s="4">
        <v>918</v>
      </c>
      <c r="E27" s="4">
        <v>873</v>
      </c>
      <c r="F27" s="5">
        <v>1129</v>
      </c>
    </row>
    <row r="28" spans="1:9" x14ac:dyDescent="0.35">
      <c r="B28" s="4" t="s">
        <v>45</v>
      </c>
      <c r="C28" s="5">
        <v>46</v>
      </c>
      <c r="D28" s="4">
        <v>24</v>
      </c>
      <c r="E28" s="4">
        <v>25</v>
      </c>
      <c r="F28" s="5">
        <v>34</v>
      </c>
    </row>
    <row r="29" spans="1:9" x14ac:dyDescent="0.35">
      <c r="B29" s="6" t="s">
        <v>46</v>
      </c>
      <c r="C29" s="5">
        <v>206</v>
      </c>
      <c r="D29" s="4">
        <v>188</v>
      </c>
      <c r="E29" s="4">
        <v>143</v>
      </c>
      <c r="F29" s="5">
        <v>112</v>
      </c>
    </row>
    <row r="30" spans="1:9" x14ac:dyDescent="0.35">
      <c r="B30" s="4" t="s">
        <v>47</v>
      </c>
      <c r="C30" s="5">
        <v>2851</v>
      </c>
      <c r="D30" s="5">
        <v>2486</v>
      </c>
      <c r="E30" s="5">
        <v>2161</v>
      </c>
      <c r="F30" s="5">
        <v>2273</v>
      </c>
    </row>
    <row r="31" spans="1:9" x14ac:dyDescent="0.35">
      <c r="B31" s="6" t="s">
        <v>48</v>
      </c>
      <c r="C31" s="5">
        <v>5453</v>
      </c>
      <c r="D31" s="5">
        <v>4681</v>
      </c>
      <c r="E31" s="5">
        <v>4277</v>
      </c>
      <c r="F31" s="5">
        <v>4878</v>
      </c>
    </row>
    <row r="33" spans="1:7" x14ac:dyDescent="0.35">
      <c r="A33">
        <v>3</v>
      </c>
      <c r="B33" s="8"/>
      <c r="C33" s="8"/>
      <c r="D33" s="8"/>
      <c r="E33" s="8"/>
      <c r="F33" s="8"/>
      <c r="G33" s="9"/>
    </row>
    <row r="34" spans="1:7" x14ac:dyDescent="0.35">
      <c r="B34" s="52"/>
      <c r="C34" s="52">
        <v>2018</v>
      </c>
      <c r="D34" s="52">
        <v>2019</v>
      </c>
      <c r="E34" s="52">
        <v>2020</v>
      </c>
      <c r="F34" s="52">
        <v>2021</v>
      </c>
      <c r="G34" s="52"/>
    </row>
    <row r="35" spans="1:7" ht="43.5" x14ac:dyDescent="0.35">
      <c r="B35" s="7"/>
      <c r="C35" s="7"/>
      <c r="D35" s="7"/>
      <c r="E35" s="7"/>
      <c r="F35" s="7"/>
      <c r="G35" s="9" t="s">
        <v>49</v>
      </c>
    </row>
    <row r="36" spans="1:7" x14ac:dyDescent="0.35">
      <c r="B36" s="4" t="s">
        <v>50</v>
      </c>
      <c r="C36" s="12" t="s">
        <v>51</v>
      </c>
      <c r="D36" s="12" t="s">
        <v>52</v>
      </c>
      <c r="E36" s="12" t="s">
        <v>53</v>
      </c>
      <c r="F36" s="17" t="s">
        <v>54</v>
      </c>
      <c r="G36" s="18">
        <v>-3.6999999999999998E-2</v>
      </c>
    </row>
    <row r="40" spans="1:7" x14ac:dyDescent="0.35">
      <c r="A40">
        <v>4</v>
      </c>
      <c r="B40" s="54" t="s">
        <v>55</v>
      </c>
      <c r="C40" s="55"/>
    </row>
    <row r="41" spans="1:7" x14ac:dyDescent="0.35">
      <c r="B41" s="45" t="s">
        <v>56</v>
      </c>
      <c r="C41" s="46">
        <v>0.45200000000000001</v>
      </c>
    </row>
    <row r="42" spans="1:7" x14ac:dyDescent="0.35">
      <c r="B42" s="45" t="s">
        <v>57</v>
      </c>
      <c r="C42" s="46">
        <v>0.27300000000000002</v>
      </c>
    </row>
    <row r="43" spans="1:7" x14ac:dyDescent="0.35">
      <c r="B43" s="45" t="s">
        <v>58</v>
      </c>
      <c r="C43" s="46">
        <v>0.108</v>
      </c>
    </row>
    <row r="44" spans="1:7" x14ac:dyDescent="0.35">
      <c r="B44" s="45" t="s">
        <v>59</v>
      </c>
      <c r="C44" s="46">
        <v>4.8000000000000001E-2</v>
      </c>
    </row>
    <row r="45" spans="1:7" x14ac:dyDescent="0.35">
      <c r="B45" s="45" t="s">
        <v>60</v>
      </c>
      <c r="C45" s="46">
        <v>4.3999999999999997E-2</v>
      </c>
    </row>
    <row r="46" spans="1:7" x14ac:dyDescent="0.35">
      <c r="B46" s="45" t="s">
        <v>61</v>
      </c>
      <c r="C46" s="46">
        <v>3.7999999999999999E-2</v>
      </c>
    </row>
    <row r="47" spans="1:7" x14ac:dyDescent="0.35">
      <c r="B47" s="45" t="s">
        <v>62</v>
      </c>
      <c r="C47" s="46">
        <v>2.7E-2</v>
      </c>
    </row>
    <row r="48" spans="1:7" x14ac:dyDescent="0.35">
      <c r="B48" s="45" t="s">
        <v>63</v>
      </c>
      <c r="C48" s="46">
        <v>4.0000000000000001E-3</v>
      </c>
    </row>
    <row r="49" spans="1:6" x14ac:dyDescent="0.35">
      <c r="B49" s="45" t="s">
        <v>64</v>
      </c>
      <c r="C49" s="46">
        <v>2E-3</v>
      </c>
    </row>
    <row r="50" spans="1:6" x14ac:dyDescent="0.35">
      <c r="B50" s="45" t="s">
        <v>65</v>
      </c>
      <c r="C50" s="46">
        <v>1E-3</v>
      </c>
    </row>
    <row r="51" spans="1:6" x14ac:dyDescent="0.35">
      <c r="B51" s="45" t="s">
        <v>66</v>
      </c>
      <c r="C51" s="46">
        <v>1E-3</v>
      </c>
    </row>
    <row r="52" spans="1:6" x14ac:dyDescent="0.35">
      <c r="B52" s="45" t="s">
        <v>67</v>
      </c>
      <c r="C52" s="46">
        <v>1E-3</v>
      </c>
    </row>
    <row r="53" spans="1:6" x14ac:dyDescent="0.35">
      <c r="B53" s="45" t="s">
        <v>68</v>
      </c>
      <c r="C53" s="46">
        <v>1E-3</v>
      </c>
    </row>
    <row r="55" spans="1:6" x14ac:dyDescent="0.35">
      <c r="B55" s="47" t="s">
        <v>2</v>
      </c>
    </row>
    <row r="56" spans="1:6" x14ac:dyDescent="0.35">
      <c r="A56">
        <v>5</v>
      </c>
      <c r="B56" s="52" t="s">
        <v>69</v>
      </c>
      <c r="C56" s="52">
        <v>2018</v>
      </c>
      <c r="D56" s="52">
        <v>2019</v>
      </c>
      <c r="E56" s="52">
        <v>2020</v>
      </c>
      <c r="F56" s="52">
        <v>2021</v>
      </c>
    </row>
    <row r="57" spans="1:6" x14ac:dyDescent="0.35">
      <c r="B57" s="7"/>
      <c r="C57" s="7"/>
      <c r="D57" s="7"/>
      <c r="E57" s="7"/>
      <c r="F57" s="7"/>
    </row>
    <row r="58" spans="1:6" x14ac:dyDescent="0.35">
      <c r="B58" s="10" t="s">
        <v>21</v>
      </c>
      <c r="C58" s="5">
        <v>5718</v>
      </c>
      <c r="D58" s="5">
        <v>5227</v>
      </c>
      <c r="E58" s="5">
        <v>4577</v>
      </c>
      <c r="F58" s="5">
        <v>5184</v>
      </c>
    </row>
    <row r="59" spans="1:6" x14ac:dyDescent="0.35">
      <c r="B59" s="11" t="s">
        <v>34</v>
      </c>
      <c r="C59" s="12">
        <v>1.98</v>
      </c>
      <c r="D59" s="12">
        <v>1.93</v>
      </c>
      <c r="E59" s="12">
        <v>2.0299999999999998</v>
      </c>
      <c r="F59" s="12">
        <v>1.93</v>
      </c>
    </row>
    <row r="61" spans="1:6" x14ac:dyDescent="0.35">
      <c r="A61">
        <v>6</v>
      </c>
      <c r="B61" s="52" t="s">
        <v>2</v>
      </c>
      <c r="C61" s="55">
        <v>2018</v>
      </c>
      <c r="D61" s="55">
        <v>2019</v>
      </c>
      <c r="E61" s="55">
        <v>2020</v>
      </c>
      <c r="F61" s="55">
        <v>2021</v>
      </c>
    </row>
    <row r="62" spans="1:6" x14ac:dyDescent="0.35">
      <c r="B62" s="7"/>
      <c r="C62" s="7"/>
      <c r="D62" s="7"/>
      <c r="E62" s="7"/>
      <c r="F62" s="7"/>
    </row>
    <row r="63" spans="1:6" x14ac:dyDescent="0.35">
      <c r="B63" s="4" t="s">
        <v>70</v>
      </c>
      <c r="C63" s="20">
        <v>2992361128.6672554</v>
      </c>
      <c r="D63" s="20">
        <v>2788253741.3887405</v>
      </c>
      <c r="E63" s="20">
        <v>2443710621.9097133</v>
      </c>
      <c r="F63" s="20">
        <v>2683523842.9871502</v>
      </c>
    </row>
    <row r="64" spans="1:6" x14ac:dyDescent="0.35">
      <c r="B64" s="4" t="s">
        <v>71</v>
      </c>
      <c r="C64" s="20">
        <v>700638964.01228535</v>
      </c>
      <c r="D64" s="20">
        <v>682038900.86677194</v>
      </c>
      <c r="E64" s="20">
        <v>521900007.86413103</v>
      </c>
      <c r="F64" s="20">
        <v>580630304.30080175</v>
      </c>
    </row>
    <row r="65" spans="1:6" x14ac:dyDescent="0.35">
      <c r="B65" s="4" t="s">
        <v>72</v>
      </c>
      <c r="C65" s="20">
        <v>995472023.07472003</v>
      </c>
      <c r="D65" s="20">
        <v>852577016.21286285</v>
      </c>
      <c r="E65" s="20">
        <v>753726604.63712573</v>
      </c>
      <c r="F65" s="20">
        <v>789867486.94349051</v>
      </c>
    </row>
    <row r="66" spans="1:6" x14ac:dyDescent="0.35">
      <c r="B66" s="4" t="s">
        <v>73</v>
      </c>
      <c r="C66" s="20">
        <v>78112817.166141465</v>
      </c>
      <c r="D66" s="20">
        <v>72635862.502255782</v>
      </c>
      <c r="E66" s="20">
        <v>61824118.813216783</v>
      </c>
      <c r="F66" s="20">
        <v>70202795.002276182</v>
      </c>
    </row>
    <row r="67" spans="1:6" x14ac:dyDescent="0.35">
      <c r="B67" s="4" t="s">
        <v>74</v>
      </c>
      <c r="C67" s="20">
        <v>15753728.074400002</v>
      </c>
      <c r="D67" s="20">
        <v>23270196.809040003</v>
      </c>
      <c r="E67" s="20">
        <v>21033117.014080007</v>
      </c>
      <c r="F67" s="20">
        <v>23408528.704469338</v>
      </c>
    </row>
    <row r="68" spans="1:6" x14ac:dyDescent="0.35">
      <c r="B68" s="4" t="s">
        <v>75</v>
      </c>
      <c r="C68" s="20">
        <v>935334915.77376425</v>
      </c>
      <c r="D68" s="20">
        <v>808686893.6792084</v>
      </c>
      <c r="E68" s="20">
        <v>775275017.97771728</v>
      </c>
      <c r="F68" s="20">
        <v>1036718286.7655609</v>
      </c>
    </row>
    <row r="69" spans="1:6" x14ac:dyDescent="0.35">
      <c r="B69" s="4" t="s">
        <v>76</v>
      </c>
      <c r="C69" s="20">
        <v>5717673576.7685671</v>
      </c>
      <c r="D69" s="20">
        <v>5227462611.4588795</v>
      </c>
      <c r="E69" s="20">
        <v>4577469488.2159834</v>
      </c>
      <c r="F69" s="20">
        <v>5184351244.7037497</v>
      </c>
    </row>
    <row r="71" spans="1:6" x14ac:dyDescent="0.35">
      <c r="A71">
        <v>7</v>
      </c>
      <c r="B71" s="52" t="s">
        <v>77</v>
      </c>
      <c r="C71" s="52">
        <v>2018</v>
      </c>
      <c r="D71" s="52">
        <v>2019</v>
      </c>
      <c r="E71" s="52">
        <v>2020</v>
      </c>
      <c r="F71" s="52">
        <v>2021</v>
      </c>
    </row>
    <row r="72" spans="1:6" x14ac:dyDescent="0.35">
      <c r="B72" s="7"/>
      <c r="C72" s="7"/>
      <c r="D72" s="7"/>
      <c r="E72" s="7"/>
      <c r="F72" s="7"/>
    </row>
    <row r="73" spans="1:6" x14ac:dyDescent="0.35">
      <c r="B73" s="4" t="s">
        <v>78</v>
      </c>
      <c r="C73" s="13">
        <v>0.53</v>
      </c>
      <c r="D73" s="13">
        <v>0.53</v>
      </c>
      <c r="E73" s="13">
        <v>0.53</v>
      </c>
      <c r="F73" s="13">
        <v>0.52</v>
      </c>
    </row>
    <row r="74" spans="1:6" x14ac:dyDescent="0.35">
      <c r="B74" s="4" t="s">
        <v>79</v>
      </c>
      <c r="C74" s="13">
        <v>0.12</v>
      </c>
      <c r="D74" s="13">
        <v>0.16</v>
      </c>
      <c r="E74" s="13">
        <v>0.17</v>
      </c>
      <c r="F74" s="13">
        <v>0.11</v>
      </c>
    </row>
    <row r="75" spans="1:6" x14ac:dyDescent="0.35">
      <c r="B75" s="4" t="s">
        <v>80</v>
      </c>
      <c r="C75" s="13">
        <v>0.18</v>
      </c>
      <c r="D75" s="13">
        <v>0.16</v>
      </c>
      <c r="E75" s="13">
        <v>0.17</v>
      </c>
      <c r="F75" s="13">
        <v>0.15</v>
      </c>
    </row>
    <row r="76" spans="1:6" x14ac:dyDescent="0.35">
      <c r="B76" s="4" t="s">
        <v>81</v>
      </c>
      <c r="C76" s="13">
        <v>0.01</v>
      </c>
      <c r="D76" s="13">
        <v>0.13</v>
      </c>
      <c r="E76" s="13">
        <v>0.11</v>
      </c>
      <c r="F76" s="13">
        <v>0.01</v>
      </c>
    </row>
    <row r="77" spans="1:6" x14ac:dyDescent="0.35">
      <c r="B77" s="4" t="s">
        <v>67</v>
      </c>
      <c r="C77" s="13">
        <v>0</v>
      </c>
      <c r="D77" s="13">
        <v>0.01</v>
      </c>
      <c r="E77" s="13">
        <v>0.01</v>
      </c>
      <c r="F77" s="13">
        <v>0</v>
      </c>
    </row>
    <row r="78" spans="1:6" x14ac:dyDescent="0.35">
      <c r="B78" s="4" t="s">
        <v>82</v>
      </c>
      <c r="C78" s="13">
        <v>0.16</v>
      </c>
      <c r="D78" s="13">
        <v>0.01</v>
      </c>
      <c r="E78" s="13">
        <v>0.01</v>
      </c>
      <c r="F78" s="13">
        <v>0.2</v>
      </c>
    </row>
    <row r="82" spans="1:7" x14ac:dyDescent="0.35">
      <c r="B82" s="1" t="s">
        <v>3</v>
      </c>
    </row>
    <row r="83" spans="1:7" x14ac:dyDescent="0.35">
      <c r="A83">
        <v>8</v>
      </c>
      <c r="B83" s="56"/>
      <c r="C83" s="56">
        <v>2018</v>
      </c>
      <c r="D83" s="56">
        <v>2019</v>
      </c>
      <c r="E83" s="56">
        <v>2020</v>
      </c>
      <c r="F83" s="60">
        <v>2021</v>
      </c>
    </row>
    <row r="84" spans="1:7" x14ac:dyDescent="0.35">
      <c r="B84" s="7"/>
      <c r="C84" s="7"/>
      <c r="D84" s="7"/>
      <c r="E84" s="7"/>
      <c r="F84" s="7"/>
    </row>
    <row r="85" spans="1:7" x14ac:dyDescent="0.35">
      <c r="B85" s="21" t="s">
        <v>83</v>
      </c>
      <c r="C85" s="22">
        <v>3.7999999999999999E-2</v>
      </c>
      <c r="D85" s="23">
        <v>4.5999999999999999E-2</v>
      </c>
      <c r="E85" s="23">
        <v>0.05</v>
      </c>
      <c r="F85" s="23">
        <v>6.8000000000000005E-2</v>
      </c>
    </row>
    <row r="87" spans="1:7" x14ac:dyDescent="0.35">
      <c r="A87">
        <v>9</v>
      </c>
      <c r="B87" s="7"/>
      <c r="C87" s="59">
        <v>2018</v>
      </c>
      <c r="D87" s="59">
        <v>2019</v>
      </c>
      <c r="E87" s="59">
        <v>2020</v>
      </c>
      <c r="F87" s="59">
        <v>2021</v>
      </c>
    </row>
    <row r="88" spans="1:7" x14ac:dyDescent="0.35">
      <c r="B88" s="7"/>
      <c r="C88" s="7"/>
      <c r="D88" s="7"/>
      <c r="E88" s="7"/>
      <c r="F88" s="7"/>
    </row>
    <row r="89" spans="1:7" x14ac:dyDescent="0.35">
      <c r="B89" s="4" t="s">
        <v>84</v>
      </c>
      <c r="C89" s="20">
        <v>109808.963168153</v>
      </c>
      <c r="D89" s="20">
        <v>116551.27480170826</v>
      </c>
      <c r="E89" s="20">
        <v>108934.13838678027</v>
      </c>
      <c r="F89" s="20">
        <v>182498.55345861171</v>
      </c>
    </row>
    <row r="90" spans="1:7" x14ac:dyDescent="0.35">
      <c r="B90" s="4" t="s">
        <v>85</v>
      </c>
      <c r="C90" s="20">
        <v>197656.13370267575</v>
      </c>
      <c r="D90" s="20">
        <v>209792.29464307489</v>
      </c>
      <c r="E90" s="20">
        <v>196081.44909620448</v>
      </c>
      <c r="F90" s="20">
        <v>328497.39622550108</v>
      </c>
    </row>
    <row r="95" spans="1:7" x14ac:dyDescent="0.35">
      <c r="B95" s="1" t="s">
        <v>86</v>
      </c>
    </row>
    <row r="96" spans="1:7" x14ac:dyDescent="0.35">
      <c r="A96">
        <v>10</v>
      </c>
      <c r="B96" s="52" t="s">
        <v>87</v>
      </c>
      <c r="C96" s="52">
        <v>2017</v>
      </c>
      <c r="D96" s="52">
        <v>2018</v>
      </c>
      <c r="E96" s="52">
        <v>2019</v>
      </c>
      <c r="F96" s="52">
        <v>2020</v>
      </c>
      <c r="G96" s="52">
        <v>2021</v>
      </c>
    </row>
    <row r="97" spans="1:7" x14ac:dyDescent="0.35">
      <c r="B97" s="7"/>
      <c r="C97" s="7"/>
      <c r="D97" s="7"/>
      <c r="E97" s="7"/>
      <c r="F97" s="7"/>
      <c r="G97" s="7"/>
    </row>
    <row r="98" spans="1:7" x14ac:dyDescent="0.35">
      <c r="B98" s="4" t="s">
        <v>88</v>
      </c>
      <c r="C98" s="20">
        <v>4193.4061000000002</v>
      </c>
      <c r="D98" s="20">
        <v>10323.034866266</v>
      </c>
      <c r="E98" s="20">
        <v>17709.776666265996</v>
      </c>
      <c r="F98" s="20">
        <v>8269.2475662659999</v>
      </c>
      <c r="G98" s="20">
        <v>5163.4627216529907</v>
      </c>
    </row>
    <row r="99" spans="1:7" x14ac:dyDescent="0.35">
      <c r="B99" s="4" t="s">
        <v>89</v>
      </c>
      <c r="C99" s="20">
        <v>49410.147984246985</v>
      </c>
      <c r="D99" s="20">
        <v>108953.63705831367</v>
      </c>
      <c r="E99" s="20">
        <v>89113.699328609931</v>
      </c>
      <c r="F99" s="20">
        <v>98303.644278609921</v>
      </c>
      <c r="G99" s="20">
        <v>103296.74419646422</v>
      </c>
    </row>
    <row r="100" spans="1:7" x14ac:dyDescent="0.35">
      <c r="B100" s="4" t="s">
        <v>90</v>
      </c>
      <c r="C100" s="20">
        <v>53603.554084246985</v>
      </c>
      <c r="D100" s="20">
        <v>119276.67192457967</v>
      </c>
      <c r="E100" s="20">
        <v>106823.47599487593</v>
      </c>
      <c r="F100" s="20">
        <v>106572.89184487592</v>
      </c>
      <c r="G100" s="20">
        <v>108460.20691811721</v>
      </c>
    </row>
    <row r="101" spans="1:7" x14ac:dyDescent="0.35">
      <c r="B101" s="49" t="s">
        <v>91</v>
      </c>
    </row>
    <row r="103" spans="1:7" x14ac:dyDescent="0.35">
      <c r="B103" s="1" t="s">
        <v>4</v>
      </c>
    </row>
    <row r="104" spans="1:7" x14ac:dyDescent="0.35">
      <c r="A104">
        <v>11</v>
      </c>
      <c r="B104" s="52"/>
      <c r="C104" s="52">
        <v>2019</v>
      </c>
      <c r="D104" s="52">
        <v>2020</v>
      </c>
      <c r="E104" s="52">
        <v>2021</v>
      </c>
    </row>
    <row r="105" spans="1:7" x14ac:dyDescent="0.35">
      <c r="B105" s="7"/>
      <c r="C105" s="7"/>
      <c r="D105" s="7"/>
      <c r="E105" s="7"/>
    </row>
    <row r="106" spans="1:7" x14ac:dyDescent="0.35">
      <c r="B106" s="4" t="s">
        <v>92</v>
      </c>
      <c r="C106" s="4">
        <v>14.8</v>
      </c>
      <c r="D106" s="4">
        <v>12.5</v>
      </c>
      <c r="E106" s="19">
        <v>13</v>
      </c>
    </row>
    <row r="107" spans="1:7" x14ac:dyDescent="0.35">
      <c r="B107" s="4" t="s">
        <v>93</v>
      </c>
      <c r="C107" s="4">
        <v>1.5</v>
      </c>
      <c r="D107" s="4">
        <v>1.1000000000000001</v>
      </c>
      <c r="E107" s="4">
        <v>1.3</v>
      </c>
    </row>
    <row r="111" spans="1:7" x14ac:dyDescent="0.35">
      <c r="B111" s="1" t="s">
        <v>94</v>
      </c>
    </row>
    <row r="112" spans="1:7" x14ac:dyDescent="0.35">
      <c r="A112">
        <v>12</v>
      </c>
      <c r="B112" s="52" t="s">
        <v>95</v>
      </c>
      <c r="C112" s="52">
        <v>2017</v>
      </c>
      <c r="D112" s="52">
        <v>2018</v>
      </c>
      <c r="E112" s="52">
        <v>2019</v>
      </c>
      <c r="F112" s="52">
        <v>2020</v>
      </c>
      <c r="G112" s="52">
        <v>2021</v>
      </c>
    </row>
    <row r="113" spans="1:7" x14ac:dyDescent="0.35">
      <c r="B113" s="7"/>
      <c r="C113" s="7"/>
      <c r="D113" s="7"/>
      <c r="E113" s="7"/>
      <c r="F113" s="7"/>
      <c r="G113" s="7"/>
    </row>
    <row r="114" spans="1:7" x14ac:dyDescent="0.35">
      <c r="B114" s="4" t="s">
        <v>96</v>
      </c>
      <c r="C114" s="12" t="s">
        <v>97</v>
      </c>
      <c r="D114" s="12" t="s">
        <v>97</v>
      </c>
      <c r="E114" s="20">
        <v>18569.177299000003</v>
      </c>
      <c r="F114" s="20">
        <v>18552.324299</v>
      </c>
      <c r="G114" s="20">
        <v>18775.618499000004</v>
      </c>
    </row>
    <row r="115" spans="1:7" x14ac:dyDescent="0.35">
      <c r="B115" s="4" t="s">
        <v>98</v>
      </c>
      <c r="C115" s="12" t="s">
        <v>97</v>
      </c>
      <c r="D115" s="12" t="s">
        <v>97</v>
      </c>
      <c r="E115" s="20">
        <v>15486</v>
      </c>
      <c r="F115" s="20">
        <v>15253</v>
      </c>
      <c r="G115" s="20">
        <v>13224</v>
      </c>
    </row>
    <row r="116" spans="1:7" ht="29" x14ac:dyDescent="0.35">
      <c r="B116" s="11" t="s">
        <v>99</v>
      </c>
      <c r="C116" s="12" t="s">
        <v>97</v>
      </c>
      <c r="D116" s="12" t="s">
        <v>97</v>
      </c>
      <c r="E116" s="20">
        <v>316.89508199999995</v>
      </c>
      <c r="F116" s="20">
        <v>270.19508199999996</v>
      </c>
      <c r="G116" s="20">
        <v>204.49508199999997</v>
      </c>
    </row>
    <row r="120" spans="1:7" x14ac:dyDescent="0.35">
      <c r="B120" s="1" t="s">
        <v>100</v>
      </c>
    </row>
    <row r="121" spans="1:7" x14ac:dyDescent="0.35">
      <c r="A121">
        <v>13</v>
      </c>
      <c r="B121" s="52"/>
      <c r="C121" s="58">
        <v>2018</v>
      </c>
      <c r="D121" s="58">
        <v>2019</v>
      </c>
      <c r="E121" s="58">
        <v>2020</v>
      </c>
      <c r="F121" s="58">
        <v>2021</v>
      </c>
    </row>
    <row r="122" spans="1:7" x14ac:dyDescent="0.35">
      <c r="B122" s="7"/>
      <c r="C122" s="7"/>
      <c r="D122" s="7"/>
      <c r="E122" s="7"/>
      <c r="F122" s="7"/>
    </row>
    <row r="123" spans="1:7" ht="29" x14ac:dyDescent="0.35">
      <c r="B123" s="38" t="s">
        <v>101</v>
      </c>
      <c r="C123" s="8">
        <v>0.43</v>
      </c>
      <c r="D123" s="8">
        <v>0.28000000000000003</v>
      </c>
      <c r="E123" s="8">
        <v>0.13</v>
      </c>
      <c r="F123" s="8">
        <v>0.18</v>
      </c>
    </row>
    <row r="124" spans="1:7" x14ac:dyDescent="0.35">
      <c r="B124" s="8" t="s">
        <v>102</v>
      </c>
      <c r="C124" s="8">
        <v>135</v>
      </c>
      <c r="D124" s="8">
        <v>117</v>
      </c>
      <c r="E124" s="8">
        <v>64</v>
      </c>
      <c r="F124" s="8">
        <v>105</v>
      </c>
    </row>
    <row r="127" spans="1:7" x14ac:dyDescent="0.35">
      <c r="B127" s="1" t="s">
        <v>23</v>
      </c>
    </row>
    <row r="128" spans="1:7" x14ac:dyDescent="0.35">
      <c r="A128">
        <v>14</v>
      </c>
      <c r="B128" s="52" t="s">
        <v>103</v>
      </c>
      <c r="C128" s="55">
        <v>2019</v>
      </c>
      <c r="D128" s="55">
        <v>2020</v>
      </c>
      <c r="E128" s="55">
        <v>2021</v>
      </c>
    </row>
    <row r="129" spans="1:5" x14ac:dyDescent="0.35">
      <c r="B129" s="7"/>
      <c r="C129" s="7"/>
      <c r="D129" s="7"/>
      <c r="E129" s="7"/>
    </row>
    <row r="130" spans="1:5" x14ac:dyDescent="0.35">
      <c r="B130" s="4" t="s">
        <v>25</v>
      </c>
      <c r="C130" s="13">
        <v>0.23</v>
      </c>
      <c r="D130" s="13">
        <v>0.25</v>
      </c>
      <c r="E130" s="13">
        <v>0.38</v>
      </c>
    </row>
    <row r="131" spans="1:5" x14ac:dyDescent="0.35">
      <c r="B131" s="4" t="s">
        <v>104</v>
      </c>
      <c r="C131" s="13">
        <v>0.22</v>
      </c>
      <c r="D131" s="13">
        <v>0.28999999999999998</v>
      </c>
      <c r="E131" s="13">
        <v>0.28999999999999998</v>
      </c>
    </row>
    <row r="132" spans="1:5" x14ac:dyDescent="0.35">
      <c r="B132" s="4" t="s">
        <v>105</v>
      </c>
      <c r="C132" s="13">
        <v>0.16</v>
      </c>
      <c r="D132" s="13">
        <v>0.21</v>
      </c>
      <c r="E132" s="13">
        <v>0.21</v>
      </c>
    </row>
    <row r="133" spans="1:5" x14ac:dyDescent="0.35">
      <c r="B133" s="4" t="s">
        <v>106</v>
      </c>
      <c r="C133" s="13">
        <v>0.17</v>
      </c>
      <c r="D133" s="13">
        <v>0.22</v>
      </c>
      <c r="E133" s="13">
        <v>0.22</v>
      </c>
    </row>
    <row r="136" spans="1:5" x14ac:dyDescent="0.35">
      <c r="B136" s="1" t="s">
        <v>8</v>
      </c>
    </row>
    <row r="137" spans="1:5" ht="15.5" x14ac:dyDescent="0.35">
      <c r="A137">
        <v>15</v>
      </c>
      <c r="B137" s="48" t="s">
        <v>107</v>
      </c>
      <c r="C137" s="48"/>
    </row>
    <row r="138" spans="1:5" x14ac:dyDescent="0.35">
      <c r="B138" s="52" t="s">
        <v>108</v>
      </c>
      <c r="C138" s="57" t="s">
        <v>109</v>
      </c>
    </row>
    <row r="139" spans="1:5" x14ac:dyDescent="0.35">
      <c r="B139" s="7"/>
      <c r="C139" s="7"/>
    </row>
    <row r="140" spans="1:5" x14ac:dyDescent="0.35">
      <c r="B140" s="4" t="s">
        <v>110</v>
      </c>
      <c r="C140" s="4">
        <v>186991</v>
      </c>
    </row>
    <row r="141" spans="1:5" x14ac:dyDescent="0.35">
      <c r="B141" s="4" t="s">
        <v>111</v>
      </c>
      <c r="C141" s="4">
        <v>251077</v>
      </c>
    </row>
    <row r="142" spans="1:5" x14ac:dyDescent="0.35">
      <c r="B142" s="4" t="s">
        <v>112</v>
      </c>
      <c r="C142" s="4">
        <v>118584</v>
      </c>
    </row>
    <row r="143" spans="1:5" x14ac:dyDescent="0.35">
      <c r="B143" s="4" t="s">
        <v>94</v>
      </c>
      <c r="C143" s="4">
        <v>143374</v>
      </c>
    </row>
    <row r="144" spans="1:5" x14ac:dyDescent="0.35">
      <c r="B144" s="4" t="s">
        <v>113</v>
      </c>
      <c r="C144" s="4">
        <v>34350.559999999998</v>
      </c>
    </row>
    <row r="145" spans="1:5" x14ac:dyDescent="0.35">
      <c r="B145" s="4" t="s">
        <v>114</v>
      </c>
      <c r="C145" s="4">
        <v>83845</v>
      </c>
    </row>
    <row r="146" spans="1:5" x14ac:dyDescent="0.35">
      <c r="B146" s="4" t="s">
        <v>115</v>
      </c>
      <c r="C146" s="4">
        <v>32808</v>
      </c>
    </row>
    <row r="147" spans="1:5" x14ac:dyDescent="0.35">
      <c r="B147" s="4" t="s">
        <v>116</v>
      </c>
      <c r="C147" s="4">
        <v>16250</v>
      </c>
    </row>
    <row r="148" spans="1:5" x14ac:dyDescent="0.35">
      <c r="B148" s="4" t="s">
        <v>117</v>
      </c>
      <c r="C148" s="4">
        <v>8277.43</v>
      </c>
    </row>
    <row r="149" spans="1:5" x14ac:dyDescent="0.35">
      <c r="B149" s="4" t="s">
        <v>118</v>
      </c>
      <c r="C149" s="4">
        <v>217015</v>
      </c>
    </row>
    <row r="150" spans="1:5" x14ac:dyDescent="0.35">
      <c r="B150" s="52" t="s">
        <v>48</v>
      </c>
      <c r="C150" s="52">
        <v>1092571.9900000002</v>
      </c>
    </row>
    <row r="153" spans="1:5" ht="15.5" x14ac:dyDescent="0.35">
      <c r="A153">
        <v>16</v>
      </c>
      <c r="B153" s="48" t="s">
        <v>119</v>
      </c>
      <c r="C153" s="48"/>
      <c r="D153" s="48"/>
      <c r="E153" s="48"/>
    </row>
    <row r="154" spans="1:5" x14ac:dyDescent="0.35">
      <c r="B154" s="52" t="s">
        <v>120</v>
      </c>
      <c r="C154" s="52" t="s">
        <v>121</v>
      </c>
      <c r="D154" s="52" t="s">
        <v>122</v>
      </c>
      <c r="E154" s="52" t="s">
        <v>109</v>
      </c>
    </row>
    <row r="155" spans="1:5" x14ac:dyDescent="0.35">
      <c r="B155" s="7"/>
      <c r="C155" s="7"/>
      <c r="D155" s="7"/>
      <c r="E155" s="7"/>
    </row>
    <row r="156" spans="1:5" x14ac:dyDescent="0.35">
      <c r="B156" s="4" t="s">
        <v>123</v>
      </c>
      <c r="C156" s="4">
        <v>320822</v>
      </c>
      <c r="D156" s="4" t="s">
        <v>124</v>
      </c>
      <c r="E156" s="4">
        <v>346867</v>
      </c>
    </row>
    <row r="157" spans="1:5" x14ac:dyDescent="0.35">
      <c r="B157" s="4" t="s">
        <v>125</v>
      </c>
      <c r="C157" s="4">
        <v>312849</v>
      </c>
      <c r="D157" s="4" t="s">
        <v>125</v>
      </c>
      <c r="E157" s="4">
        <v>312849</v>
      </c>
    </row>
    <row r="158" spans="1:5" x14ac:dyDescent="0.35">
      <c r="B158" s="4" t="s">
        <v>126</v>
      </c>
      <c r="C158" s="4">
        <v>154014</v>
      </c>
      <c r="D158" s="4" t="s">
        <v>127</v>
      </c>
      <c r="E158" s="4">
        <v>201293</v>
      </c>
    </row>
    <row r="159" spans="1:5" x14ac:dyDescent="0.35">
      <c r="B159" s="4" t="s">
        <v>128</v>
      </c>
      <c r="C159" s="4">
        <v>153510</v>
      </c>
      <c r="D159" s="4" t="s">
        <v>129</v>
      </c>
      <c r="E159" s="4">
        <v>153510</v>
      </c>
    </row>
    <row r="160" spans="1:5" x14ac:dyDescent="0.35">
      <c r="B160" s="4" t="s">
        <v>130</v>
      </c>
      <c r="C160" s="4">
        <v>72053</v>
      </c>
      <c r="D160" s="4" t="s">
        <v>131</v>
      </c>
      <c r="E160" s="4">
        <v>78053</v>
      </c>
    </row>
    <row r="161" spans="1:6" x14ac:dyDescent="0.35">
      <c r="B161" s="4" t="s">
        <v>132</v>
      </c>
      <c r="C161" s="4">
        <v>44579</v>
      </c>
      <c r="D161" s="4"/>
      <c r="E161" s="4"/>
    </row>
    <row r="162" spans="1:6" x14ac:dyDescent="0.35">
      <c r="B162" s="4" t="s">
        <v>133</v>
      </c>
      <c r="C162" s="4">
        <v>26045</v>
      </c>
      <c r="D162" s="4"/>
      <c r="E162" s="4"/>
    </row>
    <row r="163" spans="1:6" x14ac:dyDescent="0.35">
      <c r="B163" s="4" t="s">
        <v>134</v>
      </c>
      <c r="C163" s="4">
        <v>6000</v>
      </c>
      <c r="D163" s="4"/>
      <c r="E163" s="4"/>
    </row>
    <row r="164" spans="1:6" x14ac:dyDescent="0.35">
      <c r="B164" s="4" t="s">
        <v>135</v>
      </c>
      <c r="C164" s="4">
        <v>2700</v>
      </c>
      <c r="D164" s="4"/>
      <c r="E164" s="4"/>
    </row>
    <row r="165" spans="1:6" x14ac:dyDescent="0.35">
      <c r="B165" s="52" t="s">
        <v>48</v>
      </c>
      <c r="C165" s="52">
        <v>1092572</v>
      </c>
      <c r="D165" s="52"/>
      <c r="E165" s="52">
        <v>1092572</v>
      </c>
    </row>
    <row r="169" spans="1:6" x14ac:dyDescent="0.35">
      <c r="A169">
        <v>17</v>
      </c>
      <c r="B169" s="1" t="s">
        <v>136</v>
      </c>
    </row>
    <row r="170" spans="1:6" x14ac:dyDescent="0.35">
      <c r="B170" s="55"/>
      <c r="C170" s="55">
        <v>2018</v>
      </c>
      <c r="D170" s="55">
        <v>2019</v>
      </c>
      <c r="E170" s="55">
        <v>2020</v>
      </c>
      <c r="F170" s="55">
        <v>2021</v>
      </c>
    </row>
    <row r="171" spans="1:6" x14ac:dyDescent="0.35">
      <c r="B171" s="7"/>
      <c r="C171" s="7"/>
      <c r="D171" s="7"/>
      <c r="E171" s="7"/>
      <c r="F171" s="7"/>
    </row>
    <row r="172" spans="1:6" ht="29" x14ac:dyDescent="0.35">
      <c r="B172" s="40" t="s">
        <v>137</v>
      </c>
      <c r="C172" s="43">
        <v>2</v>
      </c>
      <c r="D172" s="43">
        <v>2</v>
      </c>
      <c r="E172" s="43">
        <v>2</v>
      </c>
      <c r="F172" s="44">
        <v>3</v>
      </c>
    </row>
    <row r="173" spans="1:6" x14ac:dyDescent="0.35">
      <c r="B173" s="39"/>
      <c r="F173" s="39"/>
    </row>
    <row r="174" spans="1:6" ht="29" x14ac:dyDescent="0.35">
      <c r="B174" s="40" t="s">
        <v>138</v>
      </c>
      <c r="C174" s="41">
        <v>0.72</v>
      </c>
      <c r="D174" s="42">
        <v>0.71</v>
      </c>
      <c r="E174" s="42">
        <v>0.66</v>
      </c>
      <c r="F174" s="42">
        <v>0.82</v>
      </c>
    </row>
  </sheetData>
  <pageMargins left="0.7" right="0.7" top="0.75" bottom="0.75" header="0.3" footer="0.3"/>
  <pageSetup paperSize="9" orientation="portrait" r:id="rId1"/>
  <pictur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69AE3-608C-4164-9AA7-4921B3698436}">
  <sheetPr>
    <tabColor theme="9" tint="0.79998168889431442"/>
  </sheetPr>
  <dimension ref="B1:I49"/>
  <sheetViews>
    <sheetView showGridLines="0" workbookViewId="0">
      <selection activeCell="K3" sqref="K3"/>
    </sheetView>
  </sheetViews>
  <sheetFormatPr baseColWidth="10" defaultColWidth="11.453125" defaultRowHeight="13" x14ac:dyDescent="0.3"/>
  <cols>
    <col min="1" max="1" width="4.36328125" style="359" customWidth="1"/>
    <col min="2" max="2" width="11.453125" style="359"/>
    <col min="3" max="3" width="31.1796875" style="359" bestFit="1" customWidth="1"/>
    <col min="4" max="4" width="25.6328125" style="359" bestFit="1" customWidth="1"/>
    <col min="5" max="5" width="32.1796875" style="360" bestFit="1" customWidth="1"/>
    <col min="6" max="9" width="11.36328125" style="359" customWidth="1"/>
    <col min="10" max="16384" width="11.453125" style="359"/>
  </cols>
  <sheetData>
    <row r="1" spans="2:9" ht="26" x14ac:dyDescent="0.6">
      <c r="B1" s="502" t="s">
        <v>806</v>
      </c>
      <c r="C1" s="502"/>
      <c r="D1" s="502"/>
      <c r="E1" s="502"/>
      <c r="F1" s="502"/>
      <c r="G1" s="502"/>
      <c r="H1" s="502"/>
      <c r="I1" s="502"/>
    </row>
    <row r="3" spans="2:9" ht="13.75" customHeight="1" x14ac:dyDescent="0.3">
      <c r="B3" s="507" t="s">
        <v>120</v>
      </c>
      <c r="C3" s="507" t="s">
        <v>528</v>
      </c>
      <c r="D3" s="509" t="s">
        <v>529</v>
      </c>
      <c r="E3" s="507" t="s">
        <v>530</v>
      </c>
      <c r="F3" s="503" t="s">
        <v>531</v>
      </c>
      <c r="G3" s="504"/>
      <c r="H3" s="504"/>
      <c r="I3" s="504"/>
    </row>
    <row r="4" spans="2:9" x14ac:dyDescent="0.3">
      <c r="B4" s="508"/>
      <c r="C4" s="508"/>
      <c r="D4" s="510"/>
      <c r="E4" s="508"/>
      <c r="F4" s="283" t="s">
        <v>532</v>
      </c>
      <c r="G4" s="283" t="s">
        <v>533</v>
      </c>
      <c r="H4" s="283" t="s">
        <v>534</v>
      </c>
      <c r="I4" s="283" t="s">
        <v>535</v>
      </c>
    </row>
    <row r="5" spans="2:9" x14ac:dyDescent="0.3">
      <c r="B5" s="511" t="s">
        <v>123</v>
      </c>
      <c r="C5" s="359" t="s">
        <v>566</v>
      </c>
      <c r="D5" s="359" t="s">
        <v>536</v>
      </c>
      <c r="E5" s="360" t="s">
        <v>537</v>
      </c>
      <c r="F5" s="359" t="s">
        <v>537</v>
      </c>
      <c r="G5" s="359" t="s">
        <v>538</v>
      </c>
      <c r="H5" s="359" t="s">
        <v>538</v>
      </c>
      <c r="I5" s="361" t="s">
        <v>539</v>
      </c>
    </row>
    <row r="6" spans="2:9" x14ac:dyDescent="0.3">
      <c r="B6" s="511"/>
      <c r="C6" s="359" t="s">
        <v>567</v>
      </c>
      <c r="D6" s="359" t="s">
        <v>540</v>
      </c>
      <c r="E6" s="360" t="s">
        <v>252</v>
      </c>
      <c r="F6" s="359" t="s">
        <v>539</v>
      </c>
      <c r="G6" s="359" t="s">
        <v>539</v>
      </c>
      <c r="H6" s="359" t="s">
        <v>539</v>
      </c>
      <c r="I6" s="361" t="s">
        <v>539</v>
      </c>
    </row>
    <row r="7" spans="2:9" x14ac:dyDescent="0.3">
      <c r="B7" s="511"/>
      <c r="C7" s="359" t="s">
        <v>568</v>
      </c>
      <c r="D7" s="359" t="s">
        <v>541</v>
      </c>
      <c r="E7" s="360" t="s">
        <v>537</v>
      </c>
      <c r="F7" s="359" t="s">
        <v>538</v>
      </c>
      <c r="G7" s="359" t="s">
        <v>538</v>
      </c>
      <c r="I7" s="361" t="s">
        <v>539</v>
      </c>
    </row>
    <row r="8" spans="2:9" x14ac:dyDescent="0.3">
      <c r="B8" s="511"/>
      <c r="C8" s="359" t="s">
        <v>568</v>
      </c>
      <c r="D8" s="359" t="s">
        <v>542</v>
      </c>
      <c r="E8" s="360" t="s">
        <v>537</v>
      </c>
      <c r="F8" s="359" t="s">
        <v>539</v>
      </c>
      <c r="G8" s="359" t="s">
        <v>539</v>
      </c>
      <c r="H8" s="359" t="s">
        <v>539</v>
      </c>
      <c r="I8" s="361" t="s">
        <v>539</v>
      </c>
    </row>
    <row r="9" spans="2:9" x14ac:dyDescent="0.3">
      <c r="B9" s="511"/>
      <c r="C9" s="359" t="s">
        <v>568</v>
      </c>
      <c r="D9" s="359" t="s">
        <v>543</v>
      </c>
      <c r="E9" s="360" t="s">
        <v>252</v>
      </c>
      <c r="F9" s="359" t="s">
        <v>539</v>
      </c>
      <c r="G9" s="359" t="s">
        <v>539</v>
      </c>
      <c r="H9" s="359" t="s">
        <v>539</v>
      </c>
      <c r="I9" s="361" t="s">
        <v>539</v>
      </c>
    </row>
    <row r="10" spans="2:9" x14ac:dyDescent="0.3">
      <c r="B10" s="511"/>
      <c r="C10" s="359" t="s">
        <v>568</v>
      </c>
      <c r="D10" s="359" t="s">
        <v>544</v>
      </c>
      <c r="E10" s="360" t="s">
        <v>252</v>
      </c>
      <c r="F10" s="359" t="s">
        <v>539</v>
      </c>
      <c r="G10" s="359" t="s">
        <v>539</v>
      </c>
      <c r="I10" s="361" t="s">
        <v>539</v>
      </c>
    </row>
    <row r="11" spans="2:9" x14ac:dyDescent="0.3">
      <c r="B11" s="511"/>
      <c r="C11" s="359" t="s">
        <v>568</v>
      </c>
      <c r="D11" s="359" t="s">
        <v>545</v>
      </c>
      <c r="E11" s="360" t="s">
        <v>537</v>
      </c>
      <c r="F11" s="359" t="s">
        <v>538</v>
      </c>
      <c r="G11" s="359" t="s">
        <v>538</v>
      </c>
      <c r="I11" s="361" t="s">
        <v>539</v>
      </c>
    </row>
    <row r="12" spans="2:9" x14ac:dyDescent="0.3">
      <c r="B12" s="511"/>
      <c r="C12" s="359" t="s">
        <v>569</v>
      </c>
      <c r="D12" s="359" t="s">
        <v>546</v>
      </c>
      <c r="E12" s="360" t="s">
        <v>537</v>
      </c>
      <c r="F12" s="359" t="s">
        <v>537</v>
      </c>
      <c r="G12" s="359" t="s">
        <v>538</v>
      </c>
      <c r="H12" s="359" t="s">
        <v>538</v>
      </c>
      <c r="I12" s="361" t="s">
        <v>539</v>
      </c>
    </row>
    <row r="13" spans="2:9" x14ac:dyDescent="0.3">
      <c r="B13" s="511"/>
      <c r="C13" s="359" t="s">
        <v>570</v>
      </c>
      <c r="D13" s="359" t="s">
        <v>546</v>
      </c>
      <c r="E13" s="360" t="s">
        <v>537</v>
      </c>
      <c r="F13" s="359" t="s">
        <v>537</v>
      </c>
      <c r="G13" s="359" t="s">
        <v>538</v>
      </c>
      <c r="H13" s="359" t="s">
        <v>538</v>
      </c>
      <c r="I13" s="361" t="s">
        <v>539</v>
      </c>
    </row>
    <row r="14" spans="2:9" x14ac:dyDescent="0.3">
      <c r="B14" s="506"/>
      <c r="C14" s="362" t="s">
        <v>568</v>
      </c>
      <c r="D14" s="362" t="s">
        <v>546</v>
      </c>
      <c r="E14" s="363" t="s">
        <v>537</v>
      </c>
      <c r="F14" s="362" t="s">
        <v>538</v>
      </c>
      <c r="G14" s="362" t="s">
        <v>538</v>
      </c>
      <c r="H14" s="362"/>
      <c r="I14" s="364" t="s">
        <v>539</v>
      </c>
    </row>
    <row r="15" spans="2:9" x14ac:dyDescent="0.3">
      <c r="B15" s="505" t="s">
        <v>128</v>
      </c>
      <c r="C15" s="365" t="s">
        <v>547</v>
      </c>
      <c r="D15" s="365" t="s">
        <v>548</v>
      </c>
      <c r="E15" s="366" t="s">
        <v>252</v>
      </c>
      <c r="F15" s="365" t="s">
        <v>539</v>
      </c>
      <c r="G15" s="365" t="s">
        <v>539</v>
      </c>
      <c r="H15" s="365" t="s">
        <v>539</v>
      </c>
      <c r="I15" s="367" t="s">
        <v>539</v>
      </c>
    </row>
    <row r="16" spans="2:9" x14ac:dyDescent="0.3">
      <c r="B16" s="511"/>
      <c r="C16" s="359" t="s">
        <v>569</v>
      </c>
      <c r="D16" s="359" t="s">
        <v>549</v>
      </c>
      <c r="E16" s="360" t="s">
        <v>537</v>
      </c>
      <c r="F16" s="359" t="s">
        <v>537</v>
      </c>
      <c r="G16" s="359" t="s">
        <v>252</v>
      </c>
      <c r="H16" s="359" t="s">
        <v>538</v>
      </c>
      <c r="I16" s="361" t="s">
        <v>539</v>
      </c>
    </row>
    <row r="17" spans="2:9" x14ac:dyDescent="0.3">
      <c r="B17" s="511"/>
      <c r="C17" s="359" t="s">
        <v>568</v>
      </c>
      <c r="D17" s="359" t="s">
        <v>549</v>
      </c>
      <c r="E17" s="360" t="s">
        <v>537</v>
      </c>
      <c r="F17" s="359" t="s">
        <v>539</v>
      </c>
      <c r="G17" s="359" t="s">
        <v>539</v>
      </c>
      <c r="H17" s="359" t="s">
        <v>539</v>
      </c>
      <c r="I17" s="361" t="s">
        <v>539</v>
      </c>
    </row>
    <row r="18" spans="2:9" x14ac:dyDescent="0.3">
      <c r="B18" s="506"/>
      <c r="C18" s="362" t="s">
        <v>568</v>
      </c>
      <c r="D18" s="362" t="s">
        <v>550</v>
      </c>
      <c r="E18" s="363" t="s">
        <v>537</v>
      </c>
      <c r="F18" s="362" t="s">
        <v>539</v>
      </c>
      <c r="G18" s="362" t="s">
        <v>539</v>
      </c>
      <c r="H18" s="362"/>
      <c r="I18" s="364" t="s">
        <v>539</v>
      </c>
    </row>
    <row r="19" spans="2:9" x14ac:dyDescent="0.3">
      <c r="B19" s="505" t="s">
        <v>132</v>
      </c>
      <c r="C19" s="365" t="s">
        <v>571</v>
      </c>
      <c r="D19" s="365" t="s">
        <v>551</v>
      </c>
      <c r="E19" s="366" t="s">
        <v>537</v>
      </c>
      <c r="F19" s="365" t="s">
        <v>539</v>
      </c>
      <c r="G19" s="365" t="s">
        <v>539</v>
      </c>
      <c r="H19" s="365" t="s">
        <v>539</v>
      </c>
      <c r="I19" s="367" t="s">
        <v>539</v>
      </c>
    </row>
    <row r="20" spans="2:9" x14ac:dyDescent="0.3">
      <c r="B20" s="506"/>
      <c r="C20" s="362" t="s">
        <v>571</v>
      </c>
      <c r="D20" s="362" t="s">
        <v>552</v>
      </c>
      <c r="E20" s="363" t="s">
        <v>537</v>
      </c>
      <c r="F20" s="362"/>
      <c r="G20" s="362"/>
      <c r="H20" s="362"/>
      <c r="I20" s="364" t="s">
        <v>539</v>
      </c>
    </row>
    <row r="21" spans="2:9" x14ac:dyDescent="0.3">
      <c r="B21" s="505" t="s">
        <v>125</v>
      </c>
      <c r="C21" s="365" t="s">
        <v>569</v>
      </c>
      <c r="D21" s="365" t="s">
        <v>553</v>
      </c>
      <c r="E21" s="366" t="s">
        <v>537</v>
      </c>
      <c r="F21" s="365" t="s">
        <v>252</v>
      </c>
      <c r="G21" s="365" t="s">
        <v>539</v>
      </c>
      <c r="H21" s="365" t="s">
        <v>539</v>
      </c>
      <c r="I21" s="367" t="s">
        <v>539</v>
      </c>
    </row>
    <row r="22" spans="2:9" x14ac:dyDescent="0.3">
      <c r="B22" s="511"/>
      <c r="C22" s="359" t="s">
        <v>569</v>
      </c>
      <c r="D22" s="359" t="s">
        <v>554</v>
      </c>
      <c r="E22" s="360" t="s">
        <v>537</v>
      </c>
      <c r="F22" s="359" t="s">
        <v>537</v>
      </c>
      <c r="G22" s="359" t="s">
        <v>538</v>
      </c>
      <c r="H22" s="359" t="s">
        <v>538</v>
      </c>
      <c r="I22" s="361" t="s">
        <v>539</v>
      </c>
    </row>
    <row r="23" spans="2:9" x14ac:dyDescent="0.3">
      <c r="B23" s="511"/>
      <c r="C23" s="359" t="s">
        <v>572</v>
      </c>
      <c r="D23" s="359" t="s">
        <v>555</v>
      </c>
      <c r="E23" s="368" t="s">
        <v>537</v>
      </c>
      <c r="F23" s="359" t="s">
        <v>538</v>
      </c>
      <c r="G23" s="359" t="s">
        <v>538</v>
      </c>
      <c r="I23" s="361" t="s">
        <v>539</v>
      </c>
    </row>
    <row r="24" spans="2:9" x14ac:dyDescent="0.3">
      <c r="B24" s="511"/>
      <c r="C24" s="359" t="s">
        <v>573</v>
      </c>
      <c r="D24" s="359" t="s">
        <v>555</v>
      </c>
      <c r="E24" s="368" t="s">
        <v>252</v>
      </c>
      <c r="F24" s="359" t="s">
        <v>252</v>
      </c>
      <c r="G24" s="359" t="s">
        <v>539</v>
      </c>
      <c r="H24" s="359" t="s">
        <v>539</v>
      </c>
      <c r="I24" s="361" t="s">
        <v>539</v>
      </c>
    </row>
    <row r="25" spans="2:9" x14ac:dyDescent="0.3">
      <c r="B25" s="511"/>
      <c r="C25" s="359" t="s">
        <v>570</v>
      </c>
      <c r="D25" s="359" t="s">
        <v>555</v>
      </c>
      <c r="E25" s="368" t="s">
        <v>537</v>
      </c>
      <c r="F25" s="359" t="s">
        <v>556</v>
      </c>
      <c r="G25" s="359" t="s">
        <v>252</v>
      </c>
      <c r="H25" s="359" t="s">
        <v>538</v>
      </c>
      <c r="I25" s="361" t="s">
        <v>539</v>
      </c>
    </row>
    <row r="26" spans="2:9" x14ac:dyDescent="0.3">
      <c r="B26" s="511"/>
      <c r="C26" s="359" t="s">
        <v>572</v>
      </c>
      <c r="D26" s="359" t="s">
        <v>557</v>
      </c>
      <c r="E26" s="368" t="s">
        <v>537</v>
      </c>
      <c r="F26" s="359" t="s">
        <v>537</v>
      </c>
      <c r="G26" s="359" t="s">
        <v>538</v>
      </c>
      <c r="H26" s="359" t="s">
        <v>538</v>
      </c>
      <c r="I26" s="361" t="s">
        <v>539</v>
      </c>
    </row>
    <row r="27" spans="2:9" x14ac:dyDescent="0.3">
      <c r="B27" s="511"/>
      <c r="C27" s="359" t="s">
        <v>568</v>
      </c>
      <c r="D27" s="359" t="s">
        <v>558</v>
      </c>
      <c r="E27" s="368" t="s">
        <v>537</v>
      </c>
      <c r="F27" s="359" t="s">
        <v>538</v>
      </c>
      <c r="G27" s="359" t="s">
        <v>539</v>
      </c>
      <c r="H27" s="359" t="s">
        <v>539</v>
      </c>
      <c r="I27" s="361" t="s">
        <v>539</v>
      </c>
    </row>
    <row r="28" spans="2:9" x14ac:dyDescent="0.3">
      <c r="B28" s="511"/>
      <c r="C28" s="359" t="s">
        <v>568</v>
      </c>
      <c r="D28" s="359" t="s">
        <v>559</v>
      </c>
      <c r="E28" s="368" t="s">
        <v>537</v>
      </c>
      <c r="G28" s="359" t="s">
        <v>252</v>
      </c>
      <c r="H28" s="359" t="s">
        <v>252</v>
      </c>
      <c r="I28" s="361" t="s">
        <v>539</v>
      </c>
    </row>
    <row r="29" spans="2:9" x14ac:dyDescent="0.3">
      <c r="B29" s="369" t="s">
        <v>133</v>
      </c>
      <c r="C29" s="369" t="s">
        <v>573</v>
      </c>
      <c r="D29" s="369" t="s">
        <v>560</v>
      </c>
      <c r="E29" s="370" t="s">
        <v>537</v>
      </c>
      <c r="F29" s="369" t="s">
        <v>537</v>
      </c>
      <c r="G29" s="369" t="s">
        <v>538</v>
      </c>
      <c r="H29" s="369" t="s">
        <v>538</v>
      </c>
      <c r="I29" s="371" t="s">
        <v>539</v>
      </c>
    </row>
    <row r="30" spans="2:9" x14ac:dyDescent="0.3">
      <c r="B30" s="369" t="s">
        <v>495</v>
      </c>
      <c r="C30" s="369" t="s">
        <v>574</v>
      </c>
      <c r="D30" s="369" t="s">
        <v>561</v>
      </c>
      <c r="E30" s="370" t="s">
        <v>537</v>
      </c>
      <c r="F30" s="369"/>
      <c r="G30" s="369"/>
      <c r="H30" s="369"/>
      <c r="I30" s="371" t="s">
        <v>539</v>
      </c>
    </row>
    <row r="31" spans="2:9" x14ac:dyDescent="0.3">
      <c r="B31" s="505" t="s">
        <v>493</v>
      </c>
      <c r="C31" s="365" t="s">
        <v>574</v>
      </c>
      <c r="D31" s="365" t="s">
        <v>562</v>
      </c>
      <c r="E31" s="366" t="s">
        <v>537</v>
      </c>
      <c r="F31" s="365"/>
      <c r="G31" s="365" t="s">
        <v>538</v>
      </c>
      <c r="H31" s="365"/>
      <c r="I31" s="367" t="s">
        <v>539</v>
      </c>
    </row>
    <row r="32" spans="2:9" x14ac:dyDescent="0.3">
      <c r="B32" s="506"/>
      <c r="C32" s="362" t="s">
        <v>574</v>
      </c>
      <c r="D32" s="362" t="s">
        <v>563</v>
      </c>
      <c r="E32" s="363" t="s">
        <v>537</v>
      </c>
      <c r="F32" s="362"/>
      <c r="G32" s="362" t="s">
        <v>538</v>
      </c>
      <c r="H32" s="362"/>
      <c r="I32" s="364" t="s">
        <v>539</v>
      </c>
    </row>
    <row r="33" spans="2:9" x14ac:dyDescent="0.3">
      <c r="B33" s="505" t="s">
        <v>490</v>
      </c>
      <c r="C33" s="365" t="s">
        <v>572</v>
      </c>
      <c r="D33" s="365" t="s">
        <v>564</v>
      </c>
      <c r="E33" s="366" t="s">
        <v>537</v>
      </c>
      <c r="F33" s="365" t="s">
        <v>538</v>
      </c>
      <c r="G33" s="365" t="s">
        <v>538</v>
      </c>
      <c r="H33" s="365"/>
      <c r="I33" s="367" t="s">
        <v>539</v>
      </c>
    </row>
    <row r="34" spans="2:9" x14ac:dyDescent="0.3">
      <c r="B34" s="506"/>
      <c r="C34" s="362" t="s">
        <v>569</v>
      </c>
      <c r="D34" s="362" t="s">
        <v>565</v>
      </c>
      <c r="E34" s="363" t="s">
        <v>537</v>
      </c>
      <c r="F34" s="362" t="s">
        <v>252</v>
      </c>
      <c r="G34" s="362" t="s">
        <v>252</v>
      </c>
      <c r="H34" s="362" t="s">
        <v>252</v>
      </c>
      <c r="I34" s="364" t="s">
        <v>539</v>
      </c>
    </row>
    <row r="37" spans="2:9" x14ac:dyDescent="0.3">
      <c r="B37" s="359" t="s">
        <v>768</v>
      </c>
    </row>
    <row r="38" spans="2:9" x14ac:dyDescent="0.3">
      <c r="B38" s="359" t="s">
        <v>769</v>
      </c>
    </row>
    <row r="39" spans="2:9" x14ac:dyDescent="0.3">
      <c r="B39" s="359" t="s">
        <v>770</v>
      </c>
    </row>
    <row r="40" spans="2:9" x14ac:dyDescent="0.3">
      <c r="B40" s="359" t="s">
        <v>771</v>
      </c>
    </row>
    <row r="41" spans="2:9" x14ac:dyDescent="0.3">
      <c r="B41" s="359" t="s">
        <v>772</v>
      </c>
    </row>
    <row r="42" spans="2:9" x14ac:dyDescent="0.3">
      <c r="B42" s="359" t="s">
        <v>773</v>
      </c>
    </row>
    <row r="44" spans="2:9" x14ac:dyDescent="0.3">
      <c r="B44" s="359" t="s">
        <v>774</v>
      </c>
    </row>
    <row r="45" spans="2:9" x14ac:dyDescent="0.3">
      <c r="B45" s="359" t="s">
        <v>775</v>
      </c>
    </row>
    <row r="46" spans="2:9" x14ac:dyDescent="0.3">
      <c r="B46" s="359" t="s">
        <v>776</v>
      </c>
    </row>
    <row r="47" spans="2:9" x14ac:dyDescent="0.3">
      <c r="B47" s="359" t="s">
        <v>777</v>
      </c>
    </row>
    <row r="48" spans="2:9" x14ac:dyDescent="0.3">
      <c r="B48" s="359" t="s">
        <v>778</v>
      </c>
    </row>
    <row r="49" spans="2:2" x14ac:dyDescent="0.3">
      <c r="B49" s="359" t="s">
        <v>779</v>
      </c>
    </row>
  </sheetData>
  <mergeCells count="12">
    <mergeCell ref="B1:I1"/>
    <mergeCell ref="F3:I3"/>
    <mergeCell ref="B33:B34"/>
    <mergeCell ref="B3:B4"/>
    <mergeCell ref="C3:C4"/>
    <mergeCell ref="D3:D4"/>
    <mergeCell ref="E3:E4"/>
    <mergeCell ref="B5:B14"/>
    <mergeCell ref="B15:B18"/>
    <mergeCell ref="B19:B20"/>
    <mergeCell ref="B21:B28"/>
    <mergeCell ref="B31:B32"/>
  </mergeCell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0E058-9914-4DE3-B6EF-B2BA307B63E0}">
  <sheetPr>
    <tabColor theme="9" tint="0.79998168889431442"/>
  </sheetPr>
  <dimension ref="A1:G7"/>
  <sheetViews>
    <sheetView showGridLines="0" zoomScale="78" zoomScaleNormal="78" workbookViewId="0">
      <selection activeCell="K3" sqref="K3"/>
    </sheetView>
  </sheetViews>
  <sheetFormatPr baseColWidth="10" defaultColWidth="8.81640625" defaultRowHeight="14.5" x14ac:dyDescent="0.35"/>
  <cols>
    <col min="1" max="2" width="19.453125" style="91" customWidth="1"/>
    <col min="3" max="3" width="11.6328125" style="91" customWidth="1"/>
    <col min="4" max="4" width="36.81640625" style="85" customWidth="1"/>
    <col min="5" max="5" width="74" style="358" customWidth="1"/>
    <col min="6" max="6" width="27.81640625" style="167" bestFit="1" customWidth="1"/>
    <col min="7" max="7" width="33.453125" style="91" customWidth="1"/>
    <col min="8" max="16384" width="8.81640625" style="84"/>
  </cols>
  <sheetData>
    <row r="1" spans="1:7" ht="28.5" x14ac:dyDescent="0.35">
      <c r="A1" s="512" t="s">
        <v>805</v>
      </c>
      <c r="B1" s="512"/>
      <c r="C1" s="512"/>
      <c r="D1" s="512"/>
      <c r="E1" s="512"/>
      <c r="F1" s="512"/>
      <c r="G1" s="512"/>
    </row>
    <row r="2" spans="1:7" ht="18.5" x14ac:dyDescent="0.35">
      <c r="A2" s="346"/>
      <c r="B2" s="346"/>
      <c r="C2" s="346"/>
      <c r="D2" s="347"/>
      <c r="E2" s="348"/>
      <c r="F2" s="346"/>
      <c r="G2" s="346"/>
    </row>
    <row r="3" spans="1:7" ht="31.75" customHeight="1" thickBot="1" x14ac:dyDescent="0.4">
      <c r="A3" s="349" t="s">
        <v>588</v>
      </c>
      <c r="B3" s="349" t="s">
        <v>589</v>
      </c>
      <c r="C3" s="349" t="s">
        <v>590</v>
      </c>
      <c r="D3" s="349" t="s">
        <v>610</v>
      </c>
      <c r="E3" s="349" t="s">
        <v>591</v>
      </c>
      <c r="F3" s="349" t="s">
        <v>592</v>
      </c>
      <c r="G3" s="349" t="s">
        <v>593</v>
      </c>
    </row>
    <row r="4" spans="1:7" ht="203.5" thickBot="1" x14ac:dyDescent="0.4">
      <c r="A4" s="350" t="s">
        <v>594</v>
      </c>
      <c r="B4" s="350" t="s">
        <v>614</v>
      </c>
      <c r="C4" s="351" t="s">
        <v>595</v>
      </c>
      <c r="D4" s="350" t="s">
        <v>604</v>
      </c>
      <c r="E4" s="352" t="s">
        <v>611</v>
      </c>
      <c r="F4" s="353" t="s">
        <v>596</v>
      </c>
      <c r="G4" s="350" t="s">
        <v>767</v>
      </c>
    </row>
    <row r="5" spans="1:7" ht="116" hidden="1" x14ac:dyDescent="0.35">
      <c r="A5" s="85"/>
      <c r="B5" s="85" t="s">
        <v>597</v>
      </c>
      <c r="C5" s="91" t="s">
        <v>595</v>
      </c>
      <c r="D5" s="85" t="s">
        <v>822</v>
      </c>
      <c r="E5" s="161" t="s">
        <v>598</v>
      </c>
      <c r="F5" s="239"/>
      <c r="G5" s="85" t="s">
        <v>599</v>
      </c>
    </row>
    <row r="6" spans="1:7" ht="203.5" thickBot="1" x14ac:dyDescent="0.4">
      <c r="A6" s="354" t="s">
        <v>600</v>
      </c>
      <c r="B6" s="354" t="s">
        <v>615</v>
      </c>
      <c r="C6" s="355" t="s">
        <v>601</v>
      </c>
      <c r="D6" s="354" t="s">
        <v>605</v>
      </c>
      <c r="E6" s="356" t="s">
        <v>612</v>
      </c>
      <c r="F6" s="357" t="s">
        <v>602</v>
      </c>
      <c r="G6" s="354" t="s">
        <v>766</v>
      </c>
    </row>
    <row r="7" spans="1:7" ht="213.5" customHeight="1" thickBot="1" x14ac:dyDescent="0.4">
      <c r="A7" s="350" t="s">
        <v>600</v>
      </c>
      <c r="B7" s="350" t="s">
        <v>603</v>
      </c>
      <c r="C7" s="351" t="s">
        <v>601</v>
      </c>
      <c r="D7" s="350" t="s">
        <v>606</v>
      </c>
      <c r="E7" s="352" t="s">
        <v>613</v>
      </c>
      <c r="F7" s="353" t="s">
        <v>602</v>
      </c>
      <c r="G7" s="350" t="s">
        <v>609</v>
      </c>
    </row>
  </sheetData>
  <mergeCells count="1">
    <mergeCell ref="A1:G1"/>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8DD4E-A175-4873-A1FC-87F1E198FEE3}">
  <sheetPr>
    <tabColor theme="9" tint="0.79998168889431442"/>
  </sheetPr>
  <dimension ref="A1:W97"/>
  <sheetViews>
    <sheetView showGridLines="0" topLeftCell="A66" workbookViewId="0">
      <selection activeCell="K3" sqref="K3"/>
    </sheetView>
  </sheetViews>
  <sheetFormatPr baseColWidth="10" defaultColWidth="11.453125" defaultRowHeight="14.5" x14ac:dyDescent="0.35"/>
  <cols>
    <col min="1" max="1" width="55.453125" style="84" customWidth="1"/>
    <col min="2" max="2" width="16.453125" style="314" bestFit="1" customWidth="1"/>
    <col min="3" max="3" width="14.36328125" style="84" customWidth="1"/>
    <col min="4" max="4" width="12.453125" style="84" bestFit="1" customWidth="1"/>
    <col min="5" max="5" width="17.6328125" style="84" customWidth="1"/>
    <col min="6" max="6" width="13.1796875" style="84" customWidth="1"/>
    <col min="7" max="7" width="15.453125" style="84" customWidth="1"/>
    <col min="8" max="8" width="16.1796875" style="84" customWidth="1"/>
    <col min="9" max="9" width="11.453125" style="84"/>
    <col min="10" max="10" width="18.453125" style="84" customWidth="1"/>
    <col min="11" max="11" width="16.81640625" style="84" customWidth="1"/>
    <col min="12" max="16384" width="11.453125" style="84"/>
  </cols>
  <sheetData>
    <row r="1" spans="1:11" ht="26" x14ac:dyDescent="0.35">
      <c r="A1" s="483" t="s">
        <v>477</v>
      </c>
      <c r="B1" s="483"/>
      <c r="C1" s="483"/>
      <c r="D1" s="483"/>
    </row>
    <row r="3" spans="1:11" x14ac:dyDescent="0.35">
      <c r="A3" s="308" t="s">
        <v>419</v>
      </c>
      <c r="B3" s="312"/>
      <c r="C3" s="308"/>
      <c r="D3" s="308"/>
      <c r="E3" s="308"/>
    </row>
    <row r="4" spans="1:11" x14ac:dyDescent="0.35">
      <c r="A4" s="110" t="s">
        <v>818</v>
      </c>
      <c r="B4" s="84"/>
      <c r="C4" s="110"/>
      <c r="D4" s="110"/>
      <c r="E4" s="110"/>
      <c r="F4" s="110"/>
    </row>
    <row r="5" spans="1:11" ht="14.5" customHeight="1" x14ac:dyDescent="0.35">
      <c r="B5" s="517">
        <v>2023</v>
      </c>
      <c r="C5" s="517"/>
      <c r="D5" s="518">
        <v>2024</v>
      </c>
      <c r="E5" s="518"/>
      <c r="F5" s="311"/>
      <c r="G5" s="311"/>
      <c r="H5" s="311"/>
      <c r="I5" s="311"/>
      <c r="J5" s="311"/>
    </row>
    <row r="6" spans="1:11" x14ac:dyDescent="0.35">
      <c r="B6" s="314">
        <v>2023</v>
      </c>
      <c r="C6" s="273" t="s">
        <v>376</v>
      </c>
      <c r="D6" s="314">
        <v>2024</v>
      </c>
      <c r="E6" s="273" t="s">
        <v>376</v>
      </c>
    </row>
    <row r="7" spans="1:11" x14ac:dyDescent="0.35">
      <c r="A7" s="84" t="s">
        <v>420</v>
      </c>
      <c r="B7" s="315">
        <v>4432000</v>
      </c>
      <c r="C7" s="150">
        <f>+B7/$B$13</f>
        <v>0.89989847715736038</v>
      </c>
      <c r="D7" s="316">
        <v>4500000</v>
      </c>
      <c r="E7" s="150">
        <f t="shared" ref="E7:E13" si="0">D7/$D$13</f>
        <v>0.90144230769230771</v>
      </c>
    </row>
    <row r="8" spans="1:11" x14ac:dyDescent="0.35">
      <c r="A8" s="84" t="s">
        <v>421</v>
      </c>
      <c r="B8" s="315">
        <v>42900</v>
      </c>
      <c r="C8" s="150">
        <f t="shared" ref="C8:C13" si="1">+B8/$B$13</f>
        <v>8.7106598984771581E-3</v>
      </c>
      <c r="D8" s="316">
        <v>29000</v>
      </c>
      <c r="E8" s="150">
        <f t="shared" si="0"/>
        <v>5.809294871794872E-3</v>
      </c>
      <c r="G8" s="150"/>
      <c r="J8" s="110"/>
      <c r="K8" s="110"/>
    </row>
    <row r="9" spans="1:11" x14ac:dyDescent="0.35">
      <c r="A9" s="84" t="s">
        <v>422</v>
      </c>
      <c r="B9" s="315">
        <v>450100</v>
      </c>
      <c r="C9" s="150">
        <f t="shared" si="1"/>
        <v>9.1390862944162432E-2</v>
      </c>
      <c r="D9" s="316">
        <v>463000</v>
      </c>
      <c r="E9" s="150">
        <f t="shared" si="0"/>
        <v>9.2748397435897439E-2</v>
      </c>
      <c r="G9" s="153"/>
      <c r="K9" s="136"/>
    </row>
    <row r="10" spans="1:11" x14ac:dyDescent="0.35">
      <c r="A10" s="84" t="s">
        <v>423</v>
      </c>
      <c r="B10" s="315">
        <v>40100</v>
      </c>
      <c r="C10" s="150">
        <f t="shared" si="1"/>
        <v>8.1421319796954311E-3</v>
      </c>
      <c r="D10" s="316">
        <v>28000</v>
      </c>
      <c r="E10" s="150">
        <f t="shared" si="0"/>
        <v>5.608974358974359E-3</v>
      </c>
    </row>
    <row r="11" spans="1:11" x14ac:dyDescent="0.35">
      <c r="A11" s="84" t="s">
        <v>424</v>
      </c>
      <c r="B11" s="315">
        <v>410000</v>
      </c>
      <c r="C11" s="150">
        <f t="shared" si="1"/>
        <v>8.3248730964466999E-2</v>
      </c>
      <c r="D11" s="316">
        <v>441000</v>
      </c>
      <c r="E11" s="150">
        <f t="shared" si="0"/>
        <v>8.8341346153846159E-2</v>
      </c>
      <c r="G11" s="136"/>
    </row>
    <row r="12" spans="1:11" x14ac:dyDescent="0.35">
      <c r="A12" s="84" t="s">
        <v>425</v>
      </c>
      <c r="B12" s="315"/>
      <c r="C12" s="150">
        <f t="shared" si="1"/>
        <v>0</v>
      </c>
      <c r="D12" s="316">
        <v>1000</v>
      </c>
      <c r="E12" s="150">
        <f t="shared" si="0"/>
        <v>2.0032051282051281E-4</v>
      </c>
      <c r="F12" s="208"/>
      <c r="G12" s="153"/>
    </row>
    <row r="13" spans="1:11" x14ac:dyDescent="0.35">
      <c r="A13" s="84" t="s">
        <v>48</v>
      </c>
      <c r="B13" s="315">
        <f>+B7+B8+B9</f>
        <v>4925000</v>
      </c>
      <c r="C13" s="150">
        <f t="shared" si="1"/>
        <v>1</v>
      </c>
      <c r="D13" s="316">
        <f>SUM(D7,D9,D8)</f>
        <v>4992000</v>
      </c>
      <c r="E13" s="150">
        <f t="shared" si="0"/>
        <v>1</v>
      </c>
    </row>
    <row r="14" spans="1:11" x14ac:dyDescent="0.35">
      <c r="A14" s="84" t="s">
        <v>426</v>
      </c>
      <c r="B14" s="317">
        <v>1</v>
      </c>
      <c r="D14" s="318">
        <v>1</v>
      </c>
      <c r="E14" s="153"/>
    </row>
    <row r="16" spans="1:11" x14ac:dyDescent="0.35">
      <c r="A16" s="308" t="s">
        <v>726</v>
      </c>
      <c r="B16" s="312"/>
      <c r="C16" s="308"/>
      <c r="D16" s="308"/>
      <c r="E16" s="308"/>
    </row>
    <row r="17" spans="1:23" ht="15" thickBot="1" x14ac:dyDescent="0.4">
      <c r="A17" s="110" t="s">
        <v>819</v>
      </c>
      <c r="B17" s="319"/>
      <c r="C17" s="309"/>
      <c r="D17" s="309"/>
      <c r="E17" s="309"/>
      <c r="F17" s="110"/>
    </row>
    <row r="18" spans="1:23" ht="15" thickBot="1" x14ac:dyDescent="0.4">
      <c r="B18" s="314">
        <v>2023</v>
      </c>
      <c r="C18" s="273" t="s">
        <v>376</v>
      </c>
      <c r="D18" s="314">
        <v>2024</v>
      </c>
      <c r="E18" s="273" t="s">
        <v>376</v>
      </c>
      <c r="K18" s="320"/>
    </row>
    <row r="19" spans="1:23" x14ac:dyDescent="0.35">
      <c r="A19" s="84" t="s">
        <v>427</v>
      </c>
      <c r="B19" s="315">
        <v>850700</v>
      </c>
      <c r="C19" s="153">
        <f>+B19/$B$23</f>
        <v>0.19194494584837546</v>
      </c>
      <c r="D19" s="316">
        <v>837000</v>
      </c>
      <c r="E19" s="153">
        <f>D19/$D$23</f>
        <v>0.18628978410861341</v>
      </c>
    </row>
    <row r="20" spans="1:23" x14ac:dyDescent="0.35">
      <c r="A20" s="84" t="s">
        <v>428</v>
      </c>
      <c r="B20" s="315">
        <v>1411000</v>
      </c>
      <c r="C20" s="153">
        <f t="shared" ref="C20:C23" si="2">+B20/$B$23</f>
        <v>0.31836642599277976</v>
      </c>
      <c r="D20" s="316">
        <v>1511000</v>
      </c>
      <c r="E20" s="153">
        <f>D20/$D$23</f>
        <v>0.33630091253060318</v>
      </c>
    </row>
    <row r="21" spans="1:23" x14ac:dyDescent="0.35">
      <c r="A21" s="84" t="s">
        <v>429</v>
      </c>
      <c r="B21" s="315">
        <v>2037200</v>
      </c>
      <c r="C21" s="153">
        <f t="shared" si="2"/>
        <v>0.45965703971119132</v>
      </c>
      <c r="D21" s="316">
        <v>2024000</v>
      </c>
      <c r="E21" s="153">
        <f>D21/$D$23</f>
        <v>0.45047852214555978</v>
      </c>
    </row>
    <row r="22" spans="1:23" x14ac:dyDescent="0.35">
      <c r="A22" s="84" t="s">
        <v>430</v>
      </c>
      <c r="B22" s="315">
        <v>133100</v>
      </c>
      <c r="C22" s="153">
        <f t="shared" si="2"/>
        <v>3.003158844765343E-2</v>
      </c>
      <c r="D22" s="316">
        <v>121000</v>
      </c>
      <c r="E22" s="153">
        <f>D22/$D$23</f>
        <v>2.693078121522368E-2</v>
      </c>
    </row>
    <row r="23" spans="1:23" x14ac:dyDescent="0.35">
      <c r="A23" s="84" t="s">
        <v>48</v>
      </c>
      <c r="B23" s="315">
        <f>+SUM(B19:B22)</f>
        <v>4432000</v>
      </c>
      <c r="C23" s="153">
        <f t="shared" si="2"/>
        <v>1</v>
      </c>
      <c r="D23" s="316">
        <f>SUM(D19:D22)</f>
        <v>4493000</v>
      </c>
      <c r="E23" s="321">
        <f>D23/$D$23</f>
        <v>1</v>
      </c>
    </row>
    <row r="24" spans="1:23" ht="15.5" x14ac:dyDescent="0.35">
      <c r="T24" s="322"/>
      <c r="U24" s="322"/>
      <c r="V24" s="322"/>
      <c r="W24" s="322"/>
    </row>
    <row r="25" spans="1:23" x14ac:dyDescent="0.35">
      <c r="A25" s="308" t="s">
        <v>727</v>
      </c>
      <c r="B25" s="312"/>
      <c r="C25" s="308"/>
      <c r="D25" s="308"/>
      <c r="T25" s="153"/>
      <c r="U25" s="151"/>
      <c r="V25" s="151"/>
      <c r="W25" s="151"/>
    </row>
    <row r="26" spans="1:23" x14ac:dyDescent="0.35">
      <c r="B26" s="323">
        <v>2024</v>
      </c>
      <c r="T26" s="153"/>
      <c r="U26" s="151"/>
      <c r="V26" s="151"/>
      <c r="W26" s="151"/>
    </row>
    <row r="27" spans="1:23" x14ac:dyDescent="0.35">
      <c r="A27" s="84" t="s">
        <v>431</v>
      </c>
      <c r="B27" s="181">
        <v>853</v>
      </c>
      <c r="C27" s="208"/>
      <c r="T27" s="153"/>
      <c r="U27" s="151"/>
      <c r="V27" s="151"/>
      <c r="W27" s="151"/>
    </row>
    <row r="28" spans="1:23" x14ac:dyDescent="0.35">
      <c r="A28" s="84" t="s">
        <v>432</v>
      </c>
      <c r="B28" s="324">
        <v>1250</v>
      </c>
      <c r="C28" s="208"/>
      <c r="T28" s="153"/>
      <c r="U28" s="151"/>
      <c r="V28" s="151"/>
      <c r="W28" s="151"/>
    </row>
    <row r="29" spans="1:23" x14ac:dyDescent="0.35">
      <c r="T29" s="153"/>
      <c r="U29" s="151"/>
      <c r="V29" s="151"/>
      <c r="W29" s="151"/>
    </row>
    <row r="30" spans="1:23" x14ac:dyDescent="0.35">
      <c r="U30" s="151"/>
      <c r="V30" s="151"/>
      <c r="W30" s="151"/>
    </row>
    <row r="31" spans="1:23" x14ac:dyDescent="0.35">
      <c r="A31" s="308" t="s">
        <v>728</v>
      </c>
      <c r="B31" s="312"/>
      <c r="C31" s="308"/>
      <c r="D31" s="308"/>
      <c r="E31" s="110"/>
      <c r="T31" s="153"/>
      <c r="U31" s="151"/>
      <c r="V31" s="151"/>
      <c r="W31" s="151"/>
    </row>
    <row r="32" spans="1:23" x14ac:dyDescent="0.35">
      <c r="B32" s="325">
        <v>2023</v>
      </c>
      <c r="C32" s="323">
        <v>2024</v>
      </c>
      <c r="T32" s="153"/>
      <c r="U32" s="151"/>
      <c r="V32" s="151"/>
      <c r="W32" s="151"/>
    </row>
    <row r="33" spans="1:23" x14ac:dyDescent="0.35">
      <c r="A33" s="84" t="s">
        <v>433</v>
      </c>
      <c r="B33" s="136">
        <v>4935000000</v>
      </c>
      <c r="C33" s="316">
        <f>+D13*1000</f>
        <v>4992000000</v>
      </c>
      <c r="U33" s="151"/>
      <c r="V33" s="151"/>
      <c r="W33" s="151"/>
    </row>
    <row r="34" spans="1:23" x14ac:dyDescent="0.35">
      <c r="A34" s="84" t="s">
        <v>369</v>
      </c>
      <c r="B34" s="315">
        <v>3600000000</v>
      </c>
      <c r="C34" s="315">
        <v>3487000000</v>
      </c>
      <c r="E34" s="310"/>
      <c r="T34" s="153"/>
      <c r="U34" s="151"/>
      <c r="V34" s="151"/>
      <c r="W34" s="151"/>
    </row>
    <row r="35" spans="1:23" x14ac:dyDescent="0.35">
      <c r="A35" s="84" t="s">
        <v>434</v>
      </c>
      <c r="B35" s="326">
        <v>1.3708333333333333</v>
      </c>
      <c r="C35" s="326">
        <v>1.4301691998852881</v>
      </c>
      <c r="T35" s="153"/>
      <c r="U35" s="151"/>
      <c r="V35" s="151"/>
      <c r="W35" s="151"/>
    </row>
    <row r="36" spans="1:23" x14ac:dyDescent="0.35">
      <c r="T36" s="153"/>
      <c r="U36" s="151"/>
      <c r="V36" s="151"/>
      <c r="W36" s="151"/>
    </row>
    <row r="37" spans="1:23" x14ac:dyDescent="0.35">
      <c r="A37" s="84" t="s">
        <v>435</v>
      </c>
      <c r="T37" s="153"/>
      <c r="U37" s="151"/>
      <c r="V37" s="151"/>
      <c r="W37" s="151"/>
    </row>
    <row r="38" spans="1:23" x14ac:dyDescent="0.35">
      <c r="U38" s="151"/>
      <c r="V38" s="151"/>
      <c r="W38" s="151"/>
    </row>
    <row r="39" spans="1:23" x14ac:dyDescent="0.35">
      <c r="A39" s="308" t="s">
        <v>729</v>
      </c>
      <c r="B39" s="312"/>
      <c r="C39" s="308"/>
      <c r="D39" s="308"/>
    </row>
    <row r="40" spans="1:23" x14ac:dyDescent="0.35">
      <c r="A40" s="110" t="s">
        <v>820</v>
      </c>
      <c r="E40" s="498"/>
      <c r="F40" s="498"/>
      <c r="G40" s="498"/>
      <c r="H40" s="498"/>
      <c r="I40" s="498"/>
    </row>
    <row r="41" spans="1:23" x14ac:dyDescent="0.35">
      <c r="B41" s="323">
        <v>2023</v>
      </c>
      <c r="C41" s="323">
        <v>2024</v>
      </c>
    </row>
    <row r="42" spans="1:23" x14ac:dyDescent="0.35">
      <c r="A42" s="84" t="s">
        <v>436</v>
      </c>
      <c r="B42" s="136">
        <f>B22</f>
        <v>133100</v>
      </c>
      <c r="C42" s="136">
        <f>D22</f>
        <v>121000</v>
      </c>
    </row>
    <row r="45" spans="1:23" x14ac:dyDescent="0.35">
      <c r="A45" s="308" t="s">
        <v>437</v>
      </c>
      <c r="B45" s="312"/>
      <c r="C45" s="308"/>
      <c r="D45" s="308"/>
      <c r="E45" s="308"/>
      <c r="F45" s="308"/>
      <c r="G45" s="308"/>
      <c r="H45" s="308"/>
      <c r="I45" s="308"/>
      <c r="J45" s="308"/>
      <c r="K45" s="308"/>
    </row>
    <row r="46" spans="1:23" x14ac:dyDescent="0.35">
      <c r="A46" s="84" t="s">
        <v>438</v>
      </c>
    </row>
    <row r="47" spans="1:23" x14ac:dyDescent="0.35">
      <c r="A47" s="110"/>
    </row>
    <row r="48" spans="1:23" x14ac:dyDescent="0.35">
      <c r="B48" s="515" t="s">
        <v>357</v>
      </c>
      <c r="C48" s="515"/>
      <c r="D48" s="515"/>
      <c r="E48" s="515"/>
      <c r="F48" s="516" t="s">
        <v>358</v>
      </c>
      <c r="G48" s="516"/>
      <c r="H48" s="516"/>
      <c r="I48" s="516"/>
      <c r="J48" s="516"/>
      <c r="K48" s="516"/>
    </row>
    <row r="49" spans="1:11" x14ac:dyDescent="0.35">
      <c r="B49" s="327" t="s">
        <v>359</v>
      </c>
      <c r="C49" s="328">
        <v>2023</v>
      </c>
      <c r="D49" s="328">
        <v>2024</v>
      </c>
      <c r="E49" s="328" t="s">
        <v>439</v>
      </c>
      <c r="F49" s="329" t="s">
        <v>361</v>
      </c>
      <c r="G49" s="329" t="s">
        <v>362</v>
      </c>
      <c r="H49" s="329">
        <v>2030</v>
      </c>
      <c r="I49" s="329">
        <v>-2050</v>
      </c>
      <c r="J49" s="329" t="s">
        <v>363</v>
      </c>
      <c r="K49" s="329"/>
    </row>
    <row r="50" spans="1:11" x14ac:dyDescent="0.35">
      <c r="A50" s="84" t="s">
        <v>440</v>
      </c>
      <c r="B50" s="330">
        <v>6418000</v>
      </c>
      <c r="C50" s="136">
        <v>4925000</v>
      </c>
      <c r="D50" s="136">
        <f>+D13</f>
        <v>4992000</v>
      </c>
      <c r="E50" s="150">
        <v>1.0999999999999999E-2</v>
      </c>
      <c r="F50" s="331">
        <v>4948000</v>
      </c>
      <c r="G50" s="153">
        <f>F50/B50-1</f>
        <v>-0.22904331567466496</v>
      </c>
    </row>
    <row r="51" spans="1:11" x14ac:dyDescent="0.35">
      <c r="A51" s="84" t="s">
        <v>365</v>
      </c>
      <c r="B51" s="316">
        <v>3352530</v>
      </c>
      <c r="C51" s="136">
        <v>2833700</v>
      </c>
      <c r="D51" s="136">
        <v>2813000</v>
      </c>
      <c r="F51" s="332">
        <v>2721000</v>
      </c>
      <c r="G51" s="333"/>
    </row>
    <row r="52" spans="1:11" x14ac:dyDescent="0.35">
      <c r="A52" s="84" t="s">
        <v>441</v>
      </c>
      <c r="B52" s="334">
        <f>B50/B51</f>
        <v>1.914375113720086</v>
      </c>
      <c r="C52" s="335">
        <f>C50/C51</f>
        <v>1.7380103751279246</v>
      </c>
      <c r="D52" s="336">
        <f>D50/D51</f>
        <v>1.7746178457163171</v>
      </c>
      <c r="E52" s="337">
        <f>+D52/C52-1</f>
        <v>2.1062860793163107E-2</v>
      </c>
      <c r="F52" s="335">
        <v>1.8203178542487124</v>
      </c>
      <c r="G52" s="338">
        <f>F52/B52-1</f>
        <v>-4.9132094748451816E-2</v>
      </c>
    </row>
    <row r="53" spans="1:11" x14ac:dyDescent="0.35">
      <c r="F53" s="333">
        <f>+F50/F51</f>
        <v>1.8184490995957368</v>
      </c>
    </row>
    <row r="55" spans="1:11" x14ac:dyDescent="0.35">
      <c r="A55" s="308" t="s">
        <v>442</v>
      </c>
      <c r="B55" s="312"/>
      <c r="C55" s="308"/>
      <c r="D55" s="308"/>
      <c r="E55" s="308"/>
      <c r="F55" s="308"/>
      <c r="G55" s="308"/>
      <c r="H55" s="308"/>
      <c r="I55" s="308"/>
      <c r="J55" s="308"/>
      <c r="K55" s="308"/>
    </row>
    <row r="56" spans="1:11" x14ac:dyDescent="0.35">
      <c r="A56" s="84" t="s">
        <v>438</v>
      </c>
    </row>
    <row r="57" spans="1:11" x14ac:dyDescent="0.35">
      <c r="A57" s="84" t="s">
        <v>443</v>
      </c>
    </row>
    <row r="58" spans="1:11" x14ac:dyDescent="0.35">
      <c r="B58" s="515" t="s">
        <v>357</v>
      </c>
      <c r="C58" s="515"/>
      <c r="D58" s="515"/>
      <c r="E58" s="515"/>
      <c r="F58" s="516" t="s">
        <v>358</v>
      </c>
      <c r="G58" s="516"/>
      <c r="H58" s="516"/>
      <c r="I58" s="339"/>
      <c r="J58" s="339"/>
      <c r="K58" s="339"/>
    </row>
    <row r="59" spans="1:11" x14ac:dyDescent="0.35">
      <c r="B59" s="327" t="s">
        <v>368</v>
      </c>
      <c r="C59" s="328"/>
      <c r="D59" s="328">
        <v>2024</v>
      </c>
      <c r="E59" s="328" t="s">
        <v>439</v>
      </c>
      <c r="F59" s="329" t="s">
        <v>578</v>
      </c>
      <c r="G59" s="329"/>
      <c r="H59" s="329"/>
    </row>
    <row r="60" spans="1:11" x14ac:dyDescent="0.35">
      <c r="A60" s="84" t="s">
        <v>440</v>
      </c>
      <c r="B60" s="316"/>
      <c r="C60" s="136"/>
      <c r="D60" s="136">
        <f>+D13</f>
        <v>4992000</v>
      </c>
      <c r="E60" s="136">
        <v>299000</v>
      </c>
      <c r="F60" s="331">
        <v>299000</v>
      </c>
      <c r="G60" s="153"/>
    </row>
    <row r="64" spans="1:11" x14ac:dyDescent="0.35">
      <c r="A64" s="308" t="s">
        <v>444</v>
      </c>
      <c r="B64" s="312"/>
      <c r="C64" s="308"/>
      <c r="D64" s="308"/>
      <c r="E64" s="308"/>
      <c r="F64" s="308"/>
      <c r="G64" s="308"/>
      <c r="H64" s="308"/>
    </row>
    <row r="65" spans="1:8" x14ac:dyDescent="0.35">
      <c r="A65" s="340" t="s">
        <v>417</v>
      </c>
      <c r="B65" s="341"/>
    </row>
    <row r="66" spans="1:8" x14ac:dyDescent="0.35">
      <c r="A66" s="311" t="s">
        <v>821</v>
      </c>
    </row>
    <row r="67" spans="1:8" x14ac:dyDescent="0.35">
      <c r="A67" s="340" t="s">
        <v>445</v>
      </c>
      <c r="B67" s="501" t="s">
        <v>446</v>
      </c>
      <c r="C67" s="501"/>
      <c r="D67" s="501"/>
      <c r="E67" s="501"/>
      <c r="F67" s="501"/>
      <c r="G67" s="501"/>
      <c r="H67" s="501"/>
    </row>
    <row r="68" spans="1:8" x14ac:dyDescent="0.35">
      <c r="A68" s="340" t="s">
        <v>447</v>
      </c>
      <c r="B68" s="501" t="s">
        <v>448</v>
      </c>
      <c r="C68" s="501"/>
      <c r="D68" s="501"/>
      <c r="E68" s="501"/>
      <c r="F68" s="501"/>
      <c r="G68" s="501"/>
      <c r="H68" s="501"/>
    </row>
    <row r="69" spans="1:8" x14ac:dyDescent="0.35">
      <c r="A69" s="340" t="s">
        <v>449</v>
      </c>
      <c r="B69" s="501" t="s">
        <v>450</v>
      </c>
      <c r="C69" s="501"/>
      <c r="D69" s="501"/>
      <c r="E69" s="501"/>
      <c r="F69" s="501"/>
      <c r="G69" s="501"/>
      <c r="H69" s="501"/>
    </row>
    <row r="70" spans="1:8" x14ac:dyDescent="0.35">
      <c r="A70" s="340" t="s">
        <v>451</v>
      </c>
      <c r="B70" s="501" t="s">
        <v>452</v>
      </c>
      <c r="C70" s="501"/>
      <c r="D70" s="501"/>
      <c r="E70" s="501"/>
      <c r="F70" s="501"/>
      <c r="G70" s="501"/>
      <c r="H70" s="501"/>
    </row>
    <row r="73" spans="1:8" ht="83.5" customHeight="1" x14ac:dyDescent="0.35">
      <c r="A73" s="501" t="s">
        <v>453</v>
      </c>
      <c r="B73" s="501"/>
      <c r="C73" s="501"/>
      <c r="D73" s="501"/>
      <c r="E73" s="501"/>
      <c r="F73" s="501"/>
      <c r="G73" s="501"/>
      <c r="H73" s="501"/>
    </row>
    <row r="76" spans="1:8" x14ac:dyDescent="0.35">
      <c r="A76" s="308" t="s">
        <v>454</v>
      </c>
      <c r="B76" s="312"/>
      <c r="C76" s="308"/>
      <c r="D76" s="308"/>
      <c r="E76" s="308"/>
      <c r="F76" s="308"/>
      <c r="G76" s="308"/>
      <c r="H76" s="308"/>
    </row>
    <row r="77" spans="1:8" x14ac:dyDescent="0.35">
      <c r="A77" s="340" t="s">
        <v>417</v>
      </c>
      <c r="B77" s="341"/>
    </row>
    <row r="78" spans="1:8" x14ac:dyDescent="0.35">
      <c r="A78" s="311" t="s">
        <v>821</v>
      </c>
    </row>
    <row r="79" spans="1:8" x14ac:dyDescent="0.35">
      <c r="A79" s="340" t="s">
        <v>445</v>
      </c>
      <c r="B79" s="501" t="s">
        <v>446</v>
      </c>
      <c r="C79" s="501"/>
      <c r="D79" s="501"/>
      <c r="E79" s="501"/>
      <c r="F79" s="501"/>
      <c r="G79" s="501"/>
      <c r="H79" s="501"/>
    </row>
    <row r="80" spans="1:8" x14ac:dyDescent="0.35">
      <c r="A80" s="340" t="s">
        <v>447</v>
      </c>
      <c r="B80" s="501" t="s">
        <v>448</v>
      </c>
      <c r="C80" s="501"/>
      <c r="D80" s="501"/>
      <c r="E80" s="501"/>
      <c r="F80" s="501"/>
      <c r="G80" s="501"/>
      <c r="H80" s="501"/>
    </row>
    <row r="81" spans="1:8" x14ac:dyDescent="0.35">
      <c r="A81" s="340" t="s">
        <v>449</v>
      </c>
      <c r="B81" s="501" t="s">
        <v>450</v>
      </c>
      <c r="C81" s="501"/>
      <c r="D81" s="501"/>
      <c r="E81" s="501"/>
      <c r="F81" s="501"/>
      <c r="G81" s="501"/>
      <c r="H81" s="501"/>
    </row>
    <row r="82" spans="1:8" x14ac:dyDescent="0.35">
      <c r="A82" s="340" t="s">
        <v>451</v>
      </c>
      <c r="B82" s="501" t="s">
        <v>452</v>
      </c>
      <c r="C82" s="501"/>
      <c r="D82" s="501"/>
      <c r="E82" s="501"/>
      <c r="F82" s="501"/>
      <c r="G82" s="501"/>
      <c r="H82" s="501"/>
    </row>
    <row r="85" spans="1:8" ht="63" customHeight="1" x14ac:dyDescent="0.35">
      <c r="A85" s="501" t="s">
        <v>455</v>
      </c>
      <c r="B85" s="501"/>
      <c r="C85" s="501"/>
      <c r="D85" s="501"/>
      <c r="E85" s="501"/>
      <c r="F85" s="501"/>
      <c r="G85" s="501"/>
      <c r="H85" s="501"/>
    </row>
    <row r="86" spans="1:8" ht="63" customHeight="1" x14ac:dyDescent="0.35">
      <c r="A86" s="342"/>
      <c r="B86" s="342"/>
      <c r="C86" s="342"/>
      <c r="D86" s="342"/>
      <c r="E86" s="342"/>
      <c r="F86" s="342"/>
      <c r="G86" s="342"/>
      <c r="H86" s="342"/>
    </row>
    <row r="87" spans="1:8" ht="18.5" customHeight="1" x14ac:dyDescent="0.35">
      <c r="A87" s="513" t="s">
        <v>394</v>
      </c>
      <c r="B87" s="514"/>
      <c r="C87" s="514"/>
      <c r="D87" s="514"/>
      <c r="E87" s="514"/>
      <c r="F87" s="514"/>
      <c r="G87" s="514"/>
      <c r="H87" s="514"/>
    </row>
    <row r="89" spans="1:8" ht="15.5" x14ac:dyDescent="0.35">
      <c r="A89" s="179" t="s">
        <v>140</v>
      </c>
      <c r="B89" s="168">
        <v>2018</v>
      </c>
      <c r="C89" s="168">
        <v>2019</v>
      </c>
      <c r="D89" s="168">
        <v>2020</v>
      </c>
      <c r="E89" s="168">
        <v>2021</v>
      </c>
      <c r="F89" s="168">
        <v>2022</v>
      </c>
      <c r="G89" s="168">
        <v>2023</v>
      </c>
      <c r="H89" s="168">
        <v>2024</v>
      </c>
    </row>
    <row r="90" spans="1:8" ht="15.5" x14ac:dyDescent="0.35">
      <c r="A90" s="343" t="s">
        <v>730</v>
      </c>
      <c r="B90" s="190">
        <v>6418</v>
      </c>
      <c r="C90" s="190">
        <v>5566</v>
      </c>
      <c r="D90" s="190">
        <v>5095</v>
      </c>
      <c r="E90" s="190">
        <v>5842</v>
      </c>
      <c r="F90" s="190">
        <v>5353</v>
      </c>
      <c r="G90" s="190">
        <v>4925</v>
      </c>
      <c r="H90" s="190">
        <v>4992</v>
      </c>
    </row>
    <row r="91" spans="1:8" ht="15.5" x14ac:dyDescent="0.35">
      <c r="A91" s="207" t="s">
        <v>731</v>
      </c>
      <c r="B91" s="344">
        <v>1.91</v>
      </c>
      <c r="C91" s="344">
        <v>1.88</v>
      </c>
      <c r="D91" s="344">
        <v>1.9</v>
      </c>
      <c r="E91" s="344">
        <v>1.8</v>
      </c>
      <c r="F91" s="344">
        <v>1.86</v>
      </c>
      <c r="G91" s="344">
        <v>1.74</v>
      </c>
      <c r="H91" s="344">
        <v>1.77</v>
      </c>
    </row>
    <row r="92" spans="1:8" x14ac:dyDescent="0.35">
      <c r="B92" s="84"/>
    </row>
    <row r="93" spans="1:8" x14ac:dyDescent="0.35">
      <c r="B93" s="84"/>
    </row>
    <row r="94" spans="1:8" x14ac:dyDescent="0.35">
      <c r="A94" s="157"/>
      <c r="B94" s="274"/>
      <c r="C94" s="274"/>
      <c r="D94" s="274"/>
      <c r="E94" s="274"/>
      <c r="F94" s="274"/>
      <c r="G94" s="274"/>
    </row>
    <row r="95" spans="1:8" ht="15.5" x14ac:dyDescent="0.35">
      <c r="A95" s="345" t="s">
        <v>141</v>
      </c>
      <c r="B95" s="168">
        <v>2018</v>
      </c>
      <c r="C95" s="168">
        <v>2019</v>
      </c>
      <c r="D95" s="168">
        <v>2020</v>
      </c>
      <c r="E95" s="168">
        <v>2021</v>
      </c>
      <c r="F95" s="168">
        <v>2022</v>
      </c>
      <c r="G95" s="168">
        <v>2023</v>
      </c>
      <c r="H95" s="168">
        <v>2023</v>
      </c>
    </row>
    <row r="96" spans="1:8" ht="15.5" x14ac:dyDescent="0.35">
      <c r="A96" s="170" t="s">
        <v>142</v>
      </c>
      <c r="B96" s="258" t="s">
        <v>258</v>
      </c>
      <c r="C96" s="258" t="s">
        <v>258</v>
      </c>
      <c r="D96" s="258" t="s">
        <v>258</v>
      </c>
      <c r="E96" s="258" t="s">
        <v>258</v>
      </c>
      <c r="F96" s="195">
        <v>0.08</v>
      </c>
      <c r="G96" s="195">
        <v>0.08</v>
      </c>
      <c r="H96" s="195">
        <v>9.2999999999999999E-2</v>
      </c>
    </row>
    <row r="97" spans="1:8" ht="15.5" x14ac:dyDescent="0.35">
      <c r="A97" s="170" t="s">
        <v>143</v>
      </c>
      <c r="B97" s="258" t="s">
        <v>258</v>
      </c>
      <c r="C97" s="258" t="s">
        <v>258</v>
      </c>
      <c r="D97" s="258" t="s">
        <v>258</v>
      </c>
      <c r="E97" s="258" t="s">
        <v>258</v>
      </c>
      <c r="F97" s="195">
        <v>0.92</v>
      </c>
      <c r="G97" s="195">
        <v>0.92</v>
      </c>
      <c r="H97" s="195">
        <f>100%-H96</f>
        <v>0.90700000000000003</v>
      </c>
    </row>
  </sheetData>
  <mergeCells count="19">
    <mergeCell ref="A1:D1"/>
    <mergeCell ref="B69:H69"/>
    <mergeCell ref="B70:H70"/>
    <mergeCell ref="A73:H73"/>
    <mergeCell ref="B79:H79"/>
    <mergeCell ref="B48:E48"/>
    <mergeCell ref="F48:K48"/>
    <mergeCell ref="B58:E58"/>
    <mergeCell ref="F58:H58"/>
    <mergeCell ref="B67:H67"/>
    <mergeCell ref="B68:H68"/>
    <mergeCell ref="B5:C5"/>
    <mergeCell ref="D5:E5"/>
    <mergeCell ref="E40:I40"/>
    <mergeCell ref="B82:H82"/>
    <mergeCell ref="A85:H85"/>
    <mergeCell ref="B80:H80"/>
    <mergeCell ref="B81:H81"/>
    <mergeCell ref="A87:H87"/>
  </mergeCells>
  <pageMargins left="0.7" right="0.7" top="0.78740157499999996" bottom="0.78740157499999996"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BDE2F-FCE0-445C-9785-F702076845AC}">
  <sheetPr>
    <tabColor theme="9" tint="0.79998168889431442"/>
  </sheetPr>
  <dimension ref="A2:J31"/>
  <sheetViews>
    <sheetView showGridLines="0" topLeftCell="A14" zoomScale="88" zoomScaleNormal="88" workbookViewId="0">
      <selection activeCell="K3" sqref="K3"/>
    </sheetView>
  </sheetViews>
  <sheetFormatPr baseColWidth="10" defaultColWidth="11.453125" defaultRowHeight="14.5" x14ac:dyDescent="0.35"/>
  <cols>
    <col min="1" max="1" width="29" style="84" bestFit="1" customWidth="1"/>
    <col min="2" max="2" width="14.6328125" style="84" bestFit="1" customWidth="1"/>
    <col min="3" max="8" width="11.453125" style="84"/>
    <col min="9" max="9" width="13.81640625" style="84" bestFit="1" customWidth="1"/>
    <col min="10" max="16384" width="11.453125" style="84"/>
  </cols>
  <sheetData>
    <row r="2" spans="1:10" ht="26" x14ac:dyDescent="0.35">
      <c r="A2" s="483" t="s">
        <v>867</v>
      </c>
      <c r="B2" s="483"/>
      <c r="C2" s="483"/>
      <c r="D2" s="483"/>
      <c r="E2" s="483"/>
      <c r="F2" s="483"/>
      <c r="G2" s="483"/>
      <c r="H2" s="483"/>
      <c r="I2" s="483"/>
    </row>
    <row r="3" spans="1:10" ht="12" customHeight="1" x14ac:dyDescent="0.35">
      <c r="A3" s="160"/>
      <c r="B3" s="160"/>
      <c r="C3" s="160"/>
      <c r="D3" s="160"/>
      <c r="E3" s="160"/>
      <c r="F3" s="160"/>
      <c r="G3" s="160"/>
      <c r="H3" s="160"/>
      <c r="I3" s="160"/>
    </row>
    <row r="4" spans="1:10" x14ac:dyDescent="0.35">
      <c r="A4" s="308" t="s">
        <v>459</v>
      </c>
      <c r="B4" s="308"/>
      <c r="C4" s="308"/>
      <c r="D4" s="308"/>
      <c r="E4" s="308"/>
      <c r="F4" s="308"/>
      <c r="G4" s="308"/>
      <c r="H4" s="308"/>
      <c r="I4" s="308"/>
      <c r="J4" s="309"/>
    </row>
    <row r="5" spans="1:10" ht="294" customHeight="1" x14ac:dyDescent="0.35">
      <c r="A5" s="498" t="s">
        <v>732</v>
      </c>
      <c r="B5" s="498"/>
      <c r="C5" s="498"/>
      <c r="D5" s="498"/>
      <c r="E5" s="498"/>
      <c r="F5" s="498"/>
      <c r="G5" s="498"/>
      <c r="H5" s="498"/>
      <c r="I5" s="498"/>
    </row>
    <row r="6" spans="1:10" x14ac:dyDescent="0.35">
      <c r="A6" s="308" t="s">
        <v>869</v>
      </c>
      <c r="B6" s="308">
        <v>2024</v>
      </c>
    </row>
    <row r="7" spans="1:10" x14ac:dyDescent="0.35">
      <c r="A7" s="84" t="s">
        <v>125</v>
      </c>
      <c r="B7" s="151">
        <v>262</v>
      </c>
    </row>
    <row r="8" spans="1:10" x14ac:dyDescent="0.35">
      <c r="A8" s="84" t="s">
        <v>128</v>
      </c>
      <c r="B8" s="151">
        <v>143</v>
      </c>
    </row>
    <row r="9" spans="1:10" x14ac:dyDescent="0.35">
      <c r="A9" s="84" t="s">
        <v>131</v>
      </c>
      <c r="B9" s="151">
        <v>1616</v>
      </c>
    </row>
    <row r="10" spans="1:10" x14ac:dyDescent="0.35">
      <c r="A10" s="84" t="s">
        <v>168</v>
      </c>
      <c r="B10" s="151">
        <v>6001</v>
      </c>
    </row>
    <row r="11" spans="1:10" x14ac:dyDescent="0.35">
      <c r="A11" s="471" t="s">
        <v>127</v>
      </c>
      <c r="B11" s="472">
        <v>2201</v>
      </c>
    </row>
    <row r="12" spans="1:10" x14ac:dyDescent="0.35">
      <c r="A12" s="110" t="s">
        <v>48</v>
      </c>
      <c r="B12" s="470">
        <v>10223</v>
      </c>
    </row>
    <row r="16" spans="1:10" x14ac:dyDescent="0.35">
      <c r="A16" s="308" t="s">
        <v>868</v>
      </c>
      <c r="B16" s="308">
        <v>2024</v>
      </c>
    </row>
    <row r="17" spans="1:2" x14ac:dyDescent="0.35">
      <c r="A17" s="84" t="s">
        <v>125</v>
      </c>
      <c r="B17" s="151">
        <v>120.318</v>
      </c>
    </row>
    <row r="18" spans="1:2" x14ac:dyDescent="0.35">
      <c r="A18" s="84" t="s">
        <v>128</v>
      </c>
      <c r="B18" s="151">
        <v>36.56</v>
      </c>
    </row>
    <row r="19" spans="1:2" x14ac:dyDescent="0.35">
      <c r="A19" s="84" t="s">
        <v>131</v>
      </c>
      <c r="B19" s="151">
        <v>668.28827011069245</v>
      </c>
    </row>
    <row r="20" spans="1:2" x14ac:dyDescent="0.35">
      <c r="A20" s="84" t="s">
        <v>168</v>
      </c>
      <c r="B20" s="151">
        <v>330.54200000000003</v>
      </c>
    </row>
    <row r="21" spans="1:2" x14ac:dyDescent="0.35">
      <c r="A21" s="471" t="s">
        <v>127</v>
      </c>
      <c r="B21" s="472">
        <v>438.26453502100475</v>
      </c>
    </row>
    <row r="22" spans="1:2" x14ac:dyDescent="0.35">
      <c r="A22" s="110" t="s">
        <v>48</v>
      </c>
      <c r="B22" s="470">
        <v>1593.9728051316972</v>
      </c>
    </row>
    <row r="26" spans="1:2" x14ac:dyDescent="0.35">
      <c r="A26" s="308" t="s">
        <v>870</v>
      </c>
      <c r="B26" s="308">
        <v>2024</v>
      </c>
    </row>
    <row r="27" spans="1:2" x14ac:dyDescent="0.35">
      <c r="A27" s="84" t="s">
        <v>456</v>
      </c>
      <c r="B27" s="151">
        <v>5622</v>
      </c>
    </row>
    <row r="28" spans="1:2" x14ac:dyDescent="0.35">
      <c r="A28" s="84" t="s">
        <v>457</v>
      </c>
      <c r="B28" s="151">
        <v>1.8367</v>
      </c>
    </row>
    <row r="29" spans="1:2" x14ac:dyDescent="0.35">
      <c r="A29" s="84" t="s">
        <v>458</v>
      </c>
      <c r="B29" s="469">
        <v>1.8499999999999999E-2</v>
      </c>
    </row>
    <row r="30" spans="1:2" x14ac:dyDescent="0.35">
      <c r="A30" s="471" t="s">
        <v>579</v>
      </c>
      <c r="B30" s="472">
        <v>33</v>
      </c>
    </row>
    <row r="31" spans="1:2" x14ac:dyDescent="0.35">
      <c r="A31" s="110" t="s">
        <v>48</v>
      </c>
      <c r="B31" s="470">
        <v>5656.8552</v>
      </c>
    </row>
  </sheetData>
  <mergeCells count="2">
    <mergeCell ref="A5:I5"/>
    <mergeCell ref="A2:I2"/>
  </mergeCells>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30E92-5544-4764-B45D-5AE45D526644}">
  <sheetPr>
    <tabColor theme="9" tint="0.79998168889431442"/>
  </sheetPr>
  <dimension ref="A1:I16"/>
  <sheetViews>
    <sheetView showGridLines="0" topLeftCell="A9" zoomScale="99" zoomScaleNormal="99" workbookViewId="0">
      <selection activeCell="K3" sqref="K3"/>
    </sheetView>
  </sheetViews>
  <sheetFormatPr baseColWidth="10" defaultColWidth="11.453125" defaultRowHeight="14.5" x14ac:dyDescent="0.35"/>
  <cols>
    <col min="1" max="1" width="28.453125" style="84" customWidth="1"/>
    <col min="2" max="2" width="11.81640625" style="84" bestFit="1" customWidth="1"/>
    <col min="3" max="16384" width="11.453125" style="84"/>
  </cols>
  <sheetData>
    <row r="1" spans="1:9" ht="26" x14ac:dyDescent="0.35">
      <c r="A1" s="483" t="s">
        <v>476</v>
      </c>
      <c r="B1" s="483"/>
      <c r="C1" s="483"/>
      <c r="D1" s="483"/>
      <c r="E1" s="483"/>
      <c r="F1" s="483"/>
      <c r="G1" s="483"/>
      <c r="H1" s="483"/>
      <c r="I1" s="440"/>
    </row>
    <row r="3" spans="1:9" ht="15.5" x14ac:dyDescent="0.35">
      <c r="A3" s="513" t="s">
        <v>474</v>
      </c>
      <c r="B3" s="514"/>
      <c r="C3" s="514"/>
      <c r="D3" s="514"/>
      <c r="E3" s="514"/>
      <c r="F3" s="514"/>
      <c r="G3" s="514"/>
      <c r="H3" s="514"/>
    </row>
    <row r="5" spans="1:9" ht="15.5" x14ac:dyDescent="0.35">
      <c r="A5" s="179" t="s">
        <v>5</v>
      </c>
      <c r="B5" s="168"/>
      <c r="C5" s="168" t="s">
        <v>635</v>
      </c>
      <c r="D5" s="168" t="s">
        <v>636</v>
      </c>
      <c r="E5" s="168" t="s">
        <v>637</v>
      </c>
      <c r="F5" s="168" t="s">
        <v>638</v>
      </c>
      <c r="G5" s="168" t="s">
        <v>639</v>
      </c>
      <c r="H5" s="168" t="s">
        <v>640</v>
      </c>
    </row>
    <row r="6" spans="1:9" x14ac:dyDescent="0.35">
      <c r="A6" s="84" t="s">
        <v>743</v>
      </c>
      <c r="B6" s="84" t="s">
        <v>744</v>
      </c>
      <c r="C6" s="307">
        <v>18569.177299000003</v>
      </c>
      <c r="D6" s="307">
        <v>18552.324299</v>
      </c>
      <c r="E6" s="307">
        <v>18775.618499000004</v>
      </c>
      <c r="F6" s="307">
        <v>19165</v>
      </c>
      <c r="G6" s="307">
        <v>17091</v>
      </c>
      <c r="H6" s="307">
        <v>17083</v>
      </c>
    </row>
    <row r="7" spans="1:9" x14ac:dyDescent="0.35">
      <c r="A7" s="84" t="s">
        <v>745</v>
      </c>
      <c r="B7" s="84" t="s">
        <v>746</v>
      </c>
      <c r="C7" s="307">
        <v>15486</v>
      </c>
      <c r="D7" s="307">
        <v>15253</v>
      </c>
      <c r="E7" s="307">
        <v>13224</v>
      </c>
      <c r="F7" s="307">
        <v>23747</v>
      </c>
      <c r="G7" s="307">
        <v>7647</v>
      </c>
      <c r="H7" s="307">
        <v>8334</v>
      </c>
    </row>
    <row r="8" spans="1:9" x14ac:dyDescent="0.35">
      <c r="A8" s="84" t="s">
        <v>747</v>
      </c>
      <c r="B8" s="84" t="s">
        <v>744</v>
      </c>
      <c r="C8" s="307">
        <v>316.89508199999995</v>
      </c>
      <c r="D8" s="307">
        <v>270.19508199999996</v>
      </c>
      <c r="E8" s="307">
        <v>204.49508199999997</v>
      </c>
      <c r="F8" s="307">
        <v>538</v>
      </c>
      <c r="G8" s="307">
        <v>597.05999999999995</v>
      </c>
      <c r="H8" s="307">
        <v>597</v>
      </c>
    </row>
    <row r="10" spans="1:9" x14ac:dyDescent="0.35">
      <c r="A10" s="308" t="s">
        <v>392</v>
      </c>
      <c r="B10" s="308"/>
      <c r="C10" s="308"/>
      <c r="D10" s="308"/>
      <c r="E10" s="308"/>
      <c r="F10" s="308"/>
      <c r="G10" s="308"/>
      <c r="H10" s="308"/>
      <c r="I10" s="309"/>
    </row>
    <row r="11" spans="1:9" x14ac:dyDescent="0.35">
      <c r="A11" s="84" t="s">
        <v>460</v>
      </c>
    </row>
    <row r="12" spans="1:9" x14ac:dyDescent="0.35">
      <c r="B12" s="84">
        <v>2023</v>
      </c>
      <c r="C12" s="84">
        <v>2024</v>
      </c>
    </row>
    <row r="13" spans="1:9" x14ac:dyDescent="0.35">
      <c r="A13" s="84" t="s">
        <v>461</v>
      </c>
      <c r="B13" s="151">
        <v>498138</v>
      </c>
      <c r="C13" s="151">
        <v>415400</v>
      </c>
      <c r="E13" s="310"/>
    </row>
    <row r="15" spans="1:9" x14ac:dyDescent="0.35">
      <c r="A15" s="84" t="s">
        <v>755</v>
      </c>
    </row>
    <row r="16" spans="1:9" ht="70" customHeight="1" x14ac:dyDescent="0.35">
      <c r="A16" s="498" t="s">
        <v>462</v>
      </c>
      <c r="B16" s="498"/>
      <c r="C16" s="498"/>
      <c r="D16" s="498"/>
      <c r="E16" s="498"/>
      <c r="F16" s="498"/>
      <c r="G16" s="498"/>
      <c r="H16" s="498"/>
      <c r="I16" s="311"/>
    </row>
  </sheetData>
  <mergeCells count="3">
    <mergeCell ref="A3:H3"/>
    <mergeCell ref="A16:H16"/>
    <mergeCell ref="A1:H1"/>
  </mergeCell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9CC12-296D-4541-8F18-61C6827AD087}">
  <sheetPr>
    <tabColor theme="9" tint="0.79998168889431442"/>
    <pageSetUpPr fitToPage="1"/>
  </sheetPr>
  <dimension ref="B2:H23"/>
  <sheetViews>
    <sheetView showGridLines="0" topLeftCell="A17" zoomScale="85" zoomScaleNormal="85" workbookViewId="0">
      <selection activeCell="K3" sqref="K3"/>
    </sheetView>
  </sheetViews>
  <sheetFormatPr baseColWidth="10" defaultColWidth="8.453125" defaultRowHeight="14.5" x14ac:dyDescent="0.35"/>
  <cols>
    <col min="1" max="1" width="4.81640625" style="84" customWidth="1"/>
    <col min="2" max="2" width="62.1796875" style="84" customWidth="1"/>
    <col min="3" max="7" width="14" style="84" customWidth="1"/>
    <col min="8" max="8" width="14" style="84" bestFit="1" customWidth="1"/>
    <col min="9" max="16384" width="8.453125" style="84"/>
  </cols>
  <sheetData>
    <row r="2" spans="2:8" ht="26" x14ac:dyDescent="0.35">
      <c r="B2" s="519" t="s">
        <v>475</v>
      </c>
      <c r="C2" s="519"/>
      <c r="D2" s="519"/>
      <c r="E2" s="519"/>
      <c r="F2" s="519"/>
      <c r="G2" s="519"/>
      <c r="H2" s="519"/>
    </row>
    <row r="4" spans="2:8" ht="15.5" x14ac:dyDescent="0.35">
      <c r="B4" s="168" t="s">
        <v>158</v>
      </c>
      <c r="C4" s="168">
        <v>2019</v>
      </c>
      <c r="D4" s="168">
        <v>2020</v>
      </c>
      <c r="E4" s="168">
        <v>2021</v>
      </c>
      <c r="F4" s="168">
        <v>2022</v>
      </c>
      <c r="G4" s="168">
        <v>2023</v>
      </c>
      <c r="H4" s="168">
        <v>2024</v>
      </c>
    </row>
    <row r="5" spans="2:8" ht="15.5" x14ac:dyDescent="0.35">
      <c r="B5" s="170" t="s">
        <v>159</v>
      </c>
      <c r="C5" s="302">
        <v>90</v>
      </c>
      <c r="D5" s="302">
        <v>91</v>
      </c>
      <c r="E5" s="302">
        <v>91</v>
      </c>
      <c r="F5" s="302">
        <v>81</v>
      </c>
      <c r="G5" s="302">
        <v>80</v>
      </c>
      <c r="H5" s="302">
        <v>77</v>
      </c>
    </row>
    <row r="6" spans="2:8" ht="15.5" x14ac:dyDescent="0.35">
      <c r="B6" s="170" t="s">
        <v>160</v>
      </c>
      <c r="C6" s="302">
        <v>10</v>
      </c>
      <c r="D6" s="302">
        <v>9</v>
      </c>
      <c r="E6" s="302">
        <v>9</v>
      </c>
      <c r="F6" s="302">
        <v>19</v>
      </c>
      <c r="G6" s="302">
        <v>20</v>
      </c>
      <c r="H6" s="302">
        <v>23</v>
      </c>
    </row>
    <row r="7" spans="2:8" ht="15.5" x14ac:dyDescent="0.35">
      <c r="B7" s="115"/>
      <c r="C7" s="115"/>
      <c r="D7" s="115"/>
      <c r="E7" s="115"/>
      <c r="F7" s="115"/>
      <c r="G7" s="115"/>
      <c r="H7" s="115"/>
    </row>
    <row r="8" spans="2:8" ht="17.5" x14ac:dyDescent="0.35">
      <c r="B8" s="168" t="s">
        <v>815</v>
      </c>
      <c r="C8" s="168">
        <v>2019</v>
      </c>
      <c r="D8" s="168">
        <v>2020</v>
      </c>
      <c r="E8" s="168">
        <v>2021</v>
      </c>
      <c r="F8" s="168">
        <v>2022</v>
      </c>
      <c r="G8" s="168">
        <v>2023</v>
      </c>
      <c r="H8" s="168">
        <v>2024</v>
      </c>
    </row>
    <row r="9" spans="2:8" ht="17.5" x14ac:dyDescent="0.35">
      <c r="B9" s="170" t="s">
        <v>816</v>
      </c>
      <c r="C9" s="303">
        <v>14.8</v>
      </c>
      <c r="D9" s="303">
        <v>12.5</v>
      </c>
      <c r="E9" s="303">
        <v>12.517447000000001</v>
      </c>
      <c r="F9" s="303">
        <v>9.1795660133509998</v>
      </c>
      <c r="G9" s="303">
        <v>9.4</v>
      </c>
      <c r="H9" s="303">
        <v>10.1</v>
      </c>
    </row>
    <row r="10" spans="2:8" ht="17.5" x14ac:dyDescent="0.35">
      <c r="B10" s="170" t="s">
        <v>817</v>
      </c>
      <c r="C10" s="303">
        <v>1.5</v>
      </c>
      <c r="D10" s="303">
        <v>1.1000000000000001</v>
      </c>
      <c r="E10" s="303">
        <v>1.09595</v>
      </c>
      <c r="F10" s="303">
        <v>1.718272</v>
      </c>
      <c r="G10" s="303">
        <v>1.8</v>
      </c>
      <c r="H10" s="303">
        <v>2.4</v>
      </c>
    </row>
    <row r="11" spans="2:8" ht="15.5" x14ac:dyDescent="0.35">
      <c r="B11" s="170"/>
      <c r="C11" s="170"/>
      <c r="D11" s="170"/>
      <c r="E11" s="170"/>
      <c r="F11" s="304"/>
      <c r="G11" s="304"/>
      <c r="H11" s="304"/>
    </row>
    <row r="12" spans="2:8" ht="15.5" x14ac:dyDescent="0.35">
      <c r="B12" s="170" t="s">
        <v>161</v>
      </c>
      <c r="C12" s="170"/>
      <c r="D12" s="170"/>
      <c r="E12" s="170"/>
      <c r="F12" s="304"/>
      <c r="G12" s="304"/>
      <c r="H12" s="304"/>
    </row>
    <row r="13" spans="2:8" ht="15.5" x14ac:dyDescent="0.35">
      <c r="B13" s="170"/>
      <c r="C13" s="170"/>
      <c r="D13" s="170"/>
      <c r="E13" s="170"/>
      <c r="F13" s="170"/>
      <c r="G13" s="170"/>
      <c r="H13" s="170"/>
    </row>
    <row r="14" spans="2:8" ht="15.5" x14ac:dyDescent="0.35">
      <c r="B14" s="168" t="s">
        <v>162</v>
      </c>
      <c r="C14" s="168">
        <v>2019</v>
      </c>
      <c r="D14" s="168">
        <v>2020</v>
      </c>
      <c r="E14" s="168">
        <v>2021</v>
      </c>
      <c r="F14" s="168">
        <v>2022</v>
      </c>
      <c r="G14" s="168">
        <v>2023</v>
      </c>
      <c r="H14" s="168">
        <v>2024</v>
      </c>
    </row>
    <row r="15" spans="2:8" ht="15.5" x14ac:dyDescent="0.35">
      <c r="B15" s="170" t="s">
        <v>163</v>
      </c>
      <c r="C15" s="302">
        <v>12506039.56461313</v>
      </c>
      <c r="D15" s="302">
        <v>10377684.443362795</v>
      </c>
      <c r="E15" s="302">
        <v>10118341</v>
      </c>
      <c r="F15" s="302">
        <v>7393478.4933509994</v>
      </c>
      <c r="G15" s="302">
        <v>7378258</v>
      </c>
      <c r="H15" s="302">
        <v>8087384</v>
      </c>
    </row>
    <row r="16" spans="2:8" ht="15.5" x14ac:dyDescent="0.35">
      <c r="B16" s="170" t="s">
        <v>164</v>
      </c>
      <c r="C16" s="302">
        <v>2298164.4367857818</v>
      </c>
      <c r="D16" s="302">
        <v>2079465.7207857817</v>
      </c>
      <c r="E16" s="302">
        <v>562766</v>
      </c>
      <c r="F16" s="302">
        <v>472082</v>
      </c>
      <c r="G16" s="302">
        <v>608212</v>
      </c>
      <c r="H16" s="302">
        <v>579551</v>
      </c>
    </row>
    <row r="17" spans="2:8" ht="15.5" x14ac:dyDescent="0.35">
      <c r="B17" s="170" t="s">
        <v>259</v>
      </c>
      <c r="C17" s="302" t="s">
        <v>97</v>
      </c>
      <c r="D17" s="302" t="s">
        <v>97</v>
      </c>
      <c r="E17" s="302">
        <v>1836340</v>
      </c>
      <c r="F17" s="302">
        <v>1314005.52</v>
      </c>
      <c r="G17" s="302">
        <v>1411256</v>
      </c>
      <c r="H17" s="302">
        <v>1402614</v>
      </c>
    </row>
    <row r="18" spans="2:8" ht="15.5" x14ac:dyDescent="0.35">
      <c r="B18" s="170" t="s">
        <v>165</v>
      </c>
      <c r="C18" s="302">
        <v>14804204.001398912</v>
      </c>
      <c r="D18" s="302">
        <v>12457150.164148577</v>
      </c>
      <c r="E18" s="302">
        <v>12517447</v>
      </c>
      <c r="F18" s="302">
        <v>9179566.013350999</v>
      </c>
      <c r="G18" s="302">
        <v>9397726.0205490012</v>
      </c>
      <c r="H18" s="302">
        <v>10069548.997</v>
      </c>
    </row>
    <row r="19" spans="2:8" x14ac:dyDescent="0.35">
      <c r="B19" s="157"/>
      <c r="C19" s="157"/>
      <c r="D19" s="157"/>
      <c r="E19" s="157"/>
      <c r="F19" s="157"/>
      <c r="G19" s="157"/>
      <c r="H19" s="473"/>
    </row>
    <row r="20" spans="2:8" ht="22.5" customHeight="1" x14ac:dyDescent="0.35">
      <c r="B20" s="305" t="s">
        <v>340</v>
      </c>
      <c r="C20" s="157"/>
      <c r="D20" s="157"/>
      <c r="E20" s="157"/>
      <c r="F20" s="157"/>
      <c r="G20" s="157"/>
      <c r="H20" s="474"/>
    </row>
    <row r="21" spans="2:8" ht="15.5" x14ac:dyDescent="0.35">
      <c r="B21" s="306" t="s">
        <v>339</v>
      </c>
      <c r="C21" s="157"/>
      <c r="D21" s="157"/>
      <c r="E21" s="157"/>
      <c r="F21" s="157"/>
      <c r="G21" s="157"/>
      <c r="H21" s="157"/>
    </row>
    <row r="23" spans="2:8" x14ac:dyDescent="0.35">
      <c r="D23" s="273"/>
    </row>
  </sheetData>
  <sheetProtection formatCells="0" formatColumns="0" formatRows="0" insertColumns="0" insertRows="0" insertHyperlinks="0" deleteColumns="0" deleteRows="0"/>
  <mergeCells count="1">
    <mergeCell ref="B2:H2"/>
  </mergeCells>
  <pageMargins left="0.23622047244094491" right="0.23622047244094491" top="0.74803149606299213" bottom="0.74803149606299213" header="0.31496062992125984" footer="0.31496062992125984"/>
  <pageSetup paperSize="9" scale="94" orientation="landscape" r:id="rId1"/>
  <headerFooter>
    <oddHeader>&amp;L&amp;"Calibri"&amp;11&amp;K000000Sustainability Data Pack 2022&amp;CRHI Magnesita&amp;R&amp;G</oddHeader>
    <oddFooter>&amp;R&amp;P/&amp;N</oddFooter>
  </headerFooter>
  <drawing r:id="rId2"/>
  <legacyDrawingHF r:id="rId3"/>
  <picture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3D4F6-0B49-420C-888C-BF7F12B62373}">
  <sheetPr>
    <tabColor theme="9" tint="0.79998168889431442"/>
  </sheetPr>
  <dimension ref="A1:Q50"/>
  <sheetViews>
    <sheetView showGridLines="0" zoomScaleNormal="100" workbookViewId="0">
      <selection activeCell="K3" sqref="K3"/>
    </sheetView>
  </sheetViews>
  <sheetFormatPr baseColWidth="10" defaultColWidth="11.453125" defaultRowHeight="14.5" x14ac:dyDescent="0.35"/>
  <cols>
    <col min="1" max="1" width="71.453125" style="291" bestFit="1" customWidth="1"/>
    <col min="2" max="3" width="16.1796875" style="291" customWidth="1"/>
    <col min="4" max="4" width="11.81640625" style="291" bestFit="1" customWidth="1"/>
    <col min="5" max="7" width="11.453125" style="291"/>
    <col min="8" max="8" width="13.81640625" style="291" bestFit="1" customWidth="1"/>
    <col min="9" max="16384" width="11.453125" style="291"/>
  </cols>
  <sheetData>
    <row r="1" spans="1:15" s="84" customFormat="1" ht="24" customHeight="1" x14ac:dyDescent="0.55000000000000004">
      <c r="A1" s="483" t="s">
        <v>752</v>
      </c>
      <c r="B1" s="483"/>
      <c r="C1" s="483"/>
      <c r="D1" s="483"/>
      <c r="E1" s="483"/>
      <c r="F1" s="483"/>
      <c r="G1" s="483"/>
      <c r="H1" s="483"/>
      <c r="I1" s="483"/>
      <c r="J1" s="282"/>
      <c r="K1" s="282"/>
      <c r="L1" s="282"/>
      <c r="M1" s="282"/>
      <c r="N1" s="282"/>
      <c r="O1" s="282"/>
    </row>
    <row r="2" spans="1:15" s="84" customFormat="1" x14ac:dyDescent="0.35"/>
    <row r="3" spans="1:15" s="84" customFormat="1" x14ac:dyDescent="0.35"/>
    <row r="4" spans="1:15" s="84" customFormat="1" ht="15.5" x14ac:dyDescent="0.35">
      <c r="A4" s="283"/>
      <c r="B4" s="475" t="s">
        <v>871</v>
      </c>
      <c r="C4" s="284">
        <v>2018</v>
      </c>
      <c r="D4" s="284">
        <v>2019</v>
      </c>
      <c r="E4" s="284">
        <v>2020</v>
      </c>
      <c r="F4" s="202">
        <v>2021</v>
      </c>
      <c r="G4" s="156">
        <v>2022</v>
      </c>
      <c r="H4" s="156">
        <v>2023</v>
      </c>
      <c r="I4" s="86">
        <v>2024</v>
      </c>
    </row>
    <row r="5" spans="1:15" s="84" customFormat="1" ht="15.5" x14ac:dyDescent="0.35">
      <c r="A5" s="170" t="s">
        <v>144</v>
      </c>
      <c r="B5" s="441" t="s">
        <v>376</v>
      </c>
      <c r="C5" s="286">
        <v>3.5000000000000003E-2</v>
      </c>
      <c r="D5" s="287">
        <v>4.2000000000000003E-2</v>
      </c>
      <c r="E5" s="287">
        <v>0.05</v>
      </c>
      <c r="F5" s="287">
        <v>6.8000000000000005E-2</v>
      </c>
      <c r="G5" s="287">
        <v>0.105</v>
      </c>
      <c r="H5" s="287">
        <v>0.126</v>
      </c>
      <c r="I5" s="288">
        <v>0.14199999999999999</v>
      </c>
      <c r="J5" s="153"/>
    </row>
    <row r="6" spans="1:15" s="84" customFormat="1" ht="15.5" x14ac:dyDescent="0.35">
      <c r="B6" s="285"/>
    </row>
    <row r="7" spans="1:15" s="84" customFormat="1" ht="15.5" x14ac:dyDescent="0.35">
      <c r="A7" s="289"/>
      <c r="B7" s="475" t="s">
        <v>871</v>
      </c>
      <c r="C7" s="155">
        <v>2018</v>
      </c>
      <c r="D7" s="155">
        <v>2019</v>
      </c>
      <c r="E7" s="155">
        <v>2020</v>
      </c>
      <c r="F7" s="155">
        <v>2021</v>
      </c>
      <c r="G7" s="155">
        <v>2022</v>
      </c>
      <c r="H7" s="155">
        <v>2023</v>
      </c>
      <c r="I7" s="86">
        <v>2024</v>
      </c>
    </row>
    <row r="8" spans="1:15" s="84" customFormat="1" ht="15.5" x14ac:dyDescent="0.35">
      <c r="A8" s="170" t="s">
        <v>753</v>
      </c>
      <c r="B8" s="285" t="s">
        <v>674</v>
      </c>
      <c r="C8" s="290">
        <v>36000</v>
      </c>
      <c r="D8" s="290">
        <v>42000</v>
      </c>
      <c r="E8" s="290">
        <v>91000</v>
      </c>
      <c r="F8" s="290">
        <v>166000</v>
      </c>
      <c r="G8" s="290">
        <v>226000</v>
      </c>
      <c r="H8" s="290">
        <v>271000</v>
      </c>
      <c r="I8" s="290">
        <v>364000</v>
      </c>
    </row>
    <row r="9" spans="1:15" s="84" customFormat="1" ht="17.5" x14ac:dyDescent="0.45">
      <c r="A9" s="170" t="s">
        <v>814</v>
      </c>
      <c r="B9" s="285" t="s">
        <v>674</v>
      </c>
      <c r="C9" s="290">
        <v>63000</v>
      </c>
      <c r="D9" s="290">
        <v>74000</v>
      </c>
      <c r="E9" s="290">
        <v>142000</v>
      </c>
      <c r="F9" s="290">
        <v>268000</v>
      </c>
      <c r="G9" s="290">
        <v>337000</v>
      </c>
      <c r="H9" s="290">
        <v>393000</v>
      </c>
      <c r="I9" s="290">
        <v>476000</v>
      </c>
    </row>
    <row r="10" spans="1:15" s="84" customFormat="1" ht="15.5" x14ac:dyDescent="0.35">
      <c r="B10" s="285" t="s">
        <v>674</v>
      </c>
      <c r="I10" s="291"/>
    </row>
    <row r="11" spans="1:15" s="84" customFormat="1" ht="15.5" x14ac:dyDescent="0.35">
      <c r="A11" s="87" t="s">
        <v>748</v>
      </c>
      <c r="B11" s="475" t="s">
        <v>871</v>
      </c>
      <c r="C11" s="289" t="s">
        <v>634</v>
      </c>
      <c r="D11" s="289" t="s">
        <v>635</v>
      </c>
      <c r="E11" s="289" t="s">
        <v>636</v>
      </c>
      <c r="F11" s="289" t="s">
        <v>637</v>
      </c>
      <c r="G11" s="289" t="s">
        <v>638</v>
      </c>
      <c r="H11" s="289" t="s">
        <v>639</v>
      </c>
      <c r="I11" s="289" t="s">
        <v>640</v>
      </c>
    </row>
    <row r="12" spans="1:15" s="84" customFormat="1" ht="15.5" x14ac:dyDescent="0.35">
      <c r="A12" s="115" t="s">
        <v>749</v>
      </c>
      <c r="B12" s="285" t="s">
        <v>674</v>
      </c>
      <c r="C12" s="292">
        <v>10323.034866266</v>
      </c>
      <c r="D12" s="292">
        <v>17709.776666265996</v>
      </c>
      <c r="E12" s="292">
        <v>8269.2475662659999</v>
      </c>
      <c r="F12" s="292">
        <v>5163.4627216529907</v>
      </c>
      <c r="G12" s="292">
        <v>9800</v>
      </c>
      <c r="H12" s="292">
        <v>7000</v>
      </c>
      <c r="I12" s="292">
        <v>6924</v>
      </c>
    </row>
    <row r="13" spans="1:15" s="84" customFormat="1" ht="15.5" x14ac:dyDescent="0.35">
      <c r="A13" s="115" t="s">
        <v>750</v>
      </c>
      <c r="B13" s="285" t="s">
        <v>674</v>
      </c>
      <c r="C13" s="292">
        <v>108953.63705831367</v>
      </c>
      <c r="D13" s="292">
        <v>89113.699328609931</v>
      </c>
      <c r="E13" s="292">
        <v>98303.644278609921</v>
      </c>
      <c r="F13" s="292">
        <v>103296.74419646422</v>
      </c>
      <c r="G13" s="292">
        <v>82600</v>
      </c>
      <c r="H13" s="292">
        <v>84000</v>
      </c>
      <c r="I13" s="292">
        <v>103914</v>
      </c>
    </row>
    <row r="14" spans="1:15" s="84" customFormat="1" ht="15.5" x14ac:dyDescent="0.35">
      <c r="A14" s="115" t="s">
        <v>48</v>
      </c>
      <c r="B14" s="285" t="s">
        <v>674</v>
      </c>
      <c r="C14" s="292">
        <v>119276.67192457967</v>
      </c>
      <c r="D14" s="292">
        <v>106823.47599487593</v>
      </c>
      <c r="E14" s="292">
        <v>106572.89184487592</v>
      </c>
      <c r="F14" s="292">
        <v>108460.20691811721</v>
      </c>
      <c r="G14" s="292">
        <v>92400</v>
      </c>
      <c r="H14" s="292">
        <v>91000</v>
      </c>
      <c r="I14" s="292">
        <v>110837</v>
      </c>
    </row>
    <row r="15" spans="1:15" s="84" customFormat="1" ht="15.5" x14ac:dyDescent="0.35">
      <c r="A15" s="115" t="s">
        <v>751</v>
      </c>
      <c r="I15" s="291"/>
    </row>
    <row r="16" spans="1:15" s="84" customFormat="1" ht="15.5" x14ac:dyDescent="0.35">
      <c r="A16" s="115" t="s">
        <v>139</v>
      </c>
      <c r="I16" s="291"/>
    </row>
    <row r="17" spans="1:17" s="84" customFormat="1" ht="15.5" x14ac:dyDescent="0.35">
      <c r="A17" s="115" t="s">
        <v>733</v>
      </c>
      <c r="I17" s="291"/>
    </row>
    <row r="18" spans="1:17" s="84" customFormat="1" ht="15.5" x14ac:dyDescent="0.35">
      <c r="A18" s="115" t="s">
        <v>255</v>
      </c>
      <c r="I18" s="291"/>
    </row>
    <row r="20" spans="1:17" x14ac:dyDescent="0.35">
      <c r="A20" s="293" t="s">
        <v>463</v>
      </c>
      <c r="B20" s="293"/>
      <c r="C20" s="293"/>
      <c r="D20" s="293"/>
      <c r="E20" s="293"/>
      <c r="F20" s="293"/>
      <c r="G20" s="293"/>
      <c r="H20" s="293"/>
      <c r="I20" s="293"/>
      <c r="J20" s="293"/>
    </row>
    <row r="21" spans="1:17" x14ac:dyDescent="0.35">
      <c r="A21" s="294" t="s">
        <v>734</v>
      </c>
    </row>
    <row r="22" spans="1:17" x14ac:dyDescent="0.35">
      <c r="D22" s="295"/>
      <c r="M22" s="296"/>
      <c r="N22" s="296"/>
      <c r="O22" s="296"/>
      <c r="P22" s="296"/>
      <c r="Q22" s="296"/>
    </row>
    <row r="23" spans="1:17" x14ac:dyDescent="0.35">
      <c r="A23" s="295" t="s">
        <v>575</v>
      </c>
      <c r="M23" s="296"/>
      <c r="N23" s="296"/>
      <c r="O23" s="296"/>
      <c r="P23" s="296"/>
      <c r="Q23" s="296"/>
    </row>
    <row r="24" spans="1:17" ht="45.5" customHeight="1" x14ac:dyDescent="0.35">
      <c r="A24" s="520" t="s">
        <v>735</v>
      </c>
      <c r="B24" s="520"/>
      <c r="C24" s="520"/>
      <c r="D24" s="520"/>
      <c r="E24" s="520"/>
      <c r="F24" s="520"/>
      <c r="G24" s="520"/>
      <c r="H24" s="520"/>
      <c r="I24" s="520"/>
      <c r="J24" s="520"/>
      <c r="M24" s="296"/>
      <c r="N24" s="296"/>
      <c r="O24" s="296"/>
      <c r="P24" s="296"/>
      <c r="Q24" s="296"/>
    </row>
    <row r="25" spans="1:17" x14ac:dyDescent="0.35">
      <c r="D25" s="295"/>
      <c r="M25" s="296"/>
      <c r="N25" s="296"/>
      <c r="O25" s="296"/>
      <c r="P25" s="296"/>
      <c r="Q25" s="296"/>
    </row>
    <row r="26" spans="1:17" x14ac:dyDescent="0.35">
      <c r="D26" s="295">
        <v>2024</v>
      </c>
      <c r="M26" s="296"/>
      <c r="N26" s="296"/>
      <c r="O26" s="296"/>
      <c r="P26" s="296"/>
      <c r="Q26" s="296"/>
    </row>
    <row r="27" spans="1:17" x14ac:dyDescent="0.35">
      <c r="A27" s="291" t="s">
        <v>736</v>
      </c>
      <c r="D27" s="297">
        <f>'[3]Resource Use and Waste'!$D$15</f>
        <v>12.3</v>
      </c>
      <c r="M27" s="296"/>
      <c r="N27" s="296"/>
      <c r="O27" s="296"/>
      <c r="P27" s="296"/>
      <c r="Q27" s="296"/>
    </row>
    <row r="28" spans="1:17" x14ac:dyDescent="0.35">
      <c r="A28" s="291" t="s">
        <v>737</v>
      </c>
      <c r="D28" s="150">
        <v>5.0000000000000001E-3</v>
      </c>
    </row>
    <row r="29" spans="1:17" x14ac:dyDescent="0.35">
      <c r="A29" s="291" t="s">
        <v>738</v>
      </c>
      <c r="D29" s="298">
        <v>1.6E-2</v>
      </c>
    </row>
    <row r="33" spans="1:10" x14ac:dyDescent="0.35">
      <c r="A33" s="293" t="s">
        <v>739</v>
      </c>
      <c r="B33" s="293"/>
      <c r="C33" s="293"/>
      <c r="D33" s="293"/>
      <c r="E33" s="293"/>
      <c r="F33" s="293"/>
      <c r="G33" s="293"/>
      <c r="H33" s="293"/>
      <c r="I33" s="293"/>
      <c r="J33" s="293"/>
    </row>
    <row r="34" spans="1:10" x14ac:dyDescent="0.35">
      <c r="A34" s="294" t="s">
        <v>464</v>
      </c>
    </row>
    <row r="36" spans="1:10" x14ac:dyDescent="0.35">
      <c r="A36" s="295" t="s">
        <v>575</v>
      </c>
    </row>
    <row r="37" spans="1:10" x14ac:dyDescent="0.35">
      <c r="A37" s="520" t="s">
        <v>740</v>
      </c>
      <c r="B37" s="520"/>
      <c r="C37" s="520"/>
      <c r="D37" s="520"/>
      <c r="E37" s="520"/>
    </row>
    <row r="38" spans="1:10" x14ac:dyDescent="0.35">
      <c r="A38" s="291" t="s">
        <v>741</v>
      </c>
    </row>
    <row r="39" spans="1:10" x14ac:dyDescent="0.35">
      <c r="B39" s="295">
        <v>2024</v>
      </c>
    </row>
    <row r="40" spans="1:10" x14ac:dyDescent="0.35">
      <c r="A40" s="299" t="s">
        <v>465</v>
      </c>
      <c r="B40" s="300">
        <f>'[3]Resource Use and Waste'!$C$56</f>
        <v>3900000</v>
      </c>
      <c r="C40" s="291" t="s">
        <v>742</v>
      </c>
    </row>
    <row r="41" spans="1:10" x14ac:dyDescent="0.35">
      <c r="A41" s="299" t="s">
        <v>618</v>
      </c>
      <c r="B41" s="301">
        <f>ROUND(2338836.22,-5)</f>
        <v>2300000</v>
      </c>
    </row>
    <row r="43" spans="1:10" x14ac:dyDescent="0.35">
      <c r="A43" s="293" t="s">
        <v>617</v>
      </c>
      <c r="B43" s="293"/>
      <c r="C43" s="293"/>
      <c r="D43" s="293"/>
      <c r="E43" s="293"/>
      <c r="F43" s="293"/>
      <c r="G43" s="293"/>
      <c r="H43" s="293"/>
      <c r="I43" s="293"/>
      <c r="J43" s="293"/>
    </row>
    <row r="44" spans="1:10" x14ac:dyDescent="0.35">
      <c r="A44" s="294" t="s">
        <v>464</v>
      </c>
    </row>
    <row r="46" spans="1:10" x14ac:dyDescent="0.35">
      <c r="A46" s="295" t="s">
        <v>575</v>
      </c>
    </row>
    <row r="47" spans="1:10" x14ac:dyDescent="0.35">
      <c r="A47" s="520" t="s">
        <v>741</v>
      </c>
      <c r="B47" s="520"/>
      <c r="C47" s="520"/>
      <c r="D47" s="520"/>
      <c r="E47" s="520"/>
    </row>
    <row r="49" spans="1:3" x14ac:dyDescent="0.35">
      <c r="B49" s="295">
        <v>2024</v>
      </c>
    </row>
    <row r="50" spans="1:3" x14ac:dyDescent="0.35">
      <c r="A50" s="299" t="s">
        <v>618</v>
      </c>
      <c r="B50" s="301">
        <f>ROUND(2338836.22,-5)</f>
        <v>2300000</v>
      </c>
      <c r="C50" s="291" t="s">
        <v>742</v>
      </c>
    </row>
  </sheetData>
  <mergeCells count="4">
    <mergeCell ref="A24:J24"/>
    <mergeCell ref="A37:E37"/>
    <mergeCell ref="A47:E47"/>
    <mergeCell ref="A1:I1"/>
  </mergeCells>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D526A-E889-40D8-A07E-709BAE9712A1}">
  <sheetPr>
    <tabColor theme="9" tint="0.79998168889431442"/>
    <pageSetUpPr fitToPage="1"/>
  </sheetPr>
  <dimension ref="B2:R128"/>
  <sheetViews>
    <sheetView showGridLines="0" topLeftCell="A73" zoomScale="70" zoomScaleNormal="70" workbookViewId="0">
      <selection activeCell="K3" sqref="K3"/>
    </sheetView>
  </sheetViews>
  <sheetFormatPr baseColWidth="10" defaultColWidth="8.453125" defaultRowHeight="14.5" x14ac:dyDescent="0.35"/>
  <cols>
    <col min="1" max="1" width="4.81640625" style="84" customWidth="1"/>
    <col min="2" max="2" width="61.81640625" style="84" customWidth="1"/>
    <col min="3" max="3" width="12.453125" style="84" customWidth="1"/>
    <col min="4" max="5" width="15.1796875" style="84" customWidth="1"/>
    <col min="6" max="10" width="12.453125" style="84" customWidth="1"/>
    <col min="11" max="11" width="61.1796875" style="84" customWidth="1"/>
    <col min="12" max="14" width="12.453125" style="84" customWidth="1"/>
    <col min="15" max="17" width="10.1796875" style="84" customWidth="1"/>
    <col min="18" max="16384" width="8.453125" style="84"/>
  </cols>
  <sheetData>
    <row r="2" spans="2:14" ht="26" x14ac:dyDescent="0.35">
      <c r="B2" s="483" t="s">
        <v>318</v>
      </c>
      <c r="C2" s="483"/>
      <c r="D2" s="483"/>
      <c r="E2" s="483"/>
      <c r="F2" s="483"/>
      <c r="G2" s="483"/>
      <c r="H2" s="483"/>
      <c r="I2" s="483"/>
      <c r="J2" s="483"/>
      <c r="K2" s="483"/>
      <c r="L2" s="483"/>
      <c r="M2" s="483"/>
      <c r="N2" s="483"/>
    </row>
    <row r="4" spans="2:14" ht="15.5" x14ac:dyDescent="0.35">
      <c r="B4" s="188" t="s">
        <v>319</v>
      </c>
      <c r="C4" s="115"/>
      <c r="D4" s="115"/>
      <c r="E4" s="115"/>
      <c r="F4" s="115"/>
      <c r="G4" s="115"/>
      <c r="H4" s="115"/>
    </row>
    <row r="5" spans="2:14" ht="15.5" x14ac:dyDescent="0.35">
      <c r="B5" s="218"/>
      <c r="C5" s="157"/>
      <c r="D5" s="157"/>
      <c r="E5" s="115"/>
      <c r="F5" s="115"/>
      <c r="G5" s="115"/>
      <c r="H5" s="115"/>
    </row>
    <row r="6" spans="2:14" ht="15.5" x14ac:dyDescent="0.35">
      <c r="B6" s="168" t="s">
        <v>757</v>
      </c>
      <c r="C6" s="86">
        <v>2023</v>
      </c>
      <c r="D6" s="86">
        <v>2024</v>
      </c>
      <c r="E6" s="115"/>
      <c r="F6" s="115"/>
      <c r="G6" s="115"/>
      <c r="H6" s="115"/>
    </row>
    <row r="7" spans="2:14" ht="15.5" x14ac:dyDescent="0.35">
      <c r="B7" s="157" t="s">
        <v>147</v>
      </c>
      <c r="C7" s="192">
        <f>13568+66</f>
        <v>13634</v>
      </c>
      <c r="D7" s="193">
        <v>13601</v>
      </c>
      <c r="E7" s="115"/>
      <c r="F7" s="115"/>
      <c r="G7" s="115"/>
      <c r="H7" s="115"/>
    </row>
    <row r="8" spans="2:14" ht="15.5" x14ac:dyDescent="0.35">
      <c r="B8" s="157" t="s">
        <v>150</v>
      </c>
      <c r="C8" s="192">
        <f>2091+161</f>
        <v>2252</v>
      </c>
      <c r="D8" s="193">
        <v>2044</v>
      </c>
      <c r="E8" s="115"/>
      <c r="F8" s="115"/>
      <c r="G8" s="115"/>
      <c r="H8" s="115"/>
    </row>
    <row r="9" spans="2:14" ht="15.5" x14ac:dyDescent="0.35">
      <c r="B9" s="157" t="s">
        <v>118</v>
      </c>
      <c r="C9" s="192">
        <v>0</v>
      </c>
      <c r="D9" s="193">
        <v>0</v>
      </c>
      <c r="E9" s="115"/>
      <c r="F9" s="115"/>
      <c r="G9" s="115"/>
      <c r="H9" s="115"/>
    </row>
    <row r="10" spans="2:14" ht="15.5" x14ac:dyDescent="0.35">
      <c r="B10" s="157" t="s">
        <v>309</v>
      </c>
      <c r="C10" s="192">
        <v>0</v>
      </c>
      <c r="D10" s="193">
        <v>0</v>
      </c>
      <c r="E10" s="115"/>
      <c r="F10" s="115"/>
      <c r="G10" s="115"/>
      <c r="H10" s="115"/>
    </row>
    <row r="11" spans="2:14" ht="15.5" x14ac:dyDescent="0.35">
      <c r="B11" s="157" t="s">
        <v>310</v>
      </c>
      <c r="C11" s="192">
        <f>SUM(C7:C10)</f>
        <v>15886</v>
      </c>
      <c r="D11" s="193">
        <f>SUM(D7:D10)</f>
        <v>15645</v>
      </c>
      <c r="E11" s="115"/>
      <c r="F11" s="115"/>
      <c r="G11" s="115"/>
      <c r="H11" s="115"/>
    </row>
    <row r="12" spans="2:14" ht="15.5" x14ac:dyDescent="0.35">
      <c r="B12" s="157"/>
      <c r="C12" s="157"/>
      <c r="D12" s="157"/>
      <c r="E12" s="115"/>
      <c r="F12" s="115"/>
      <c r="G12" s="115"/>
      <c r="H12" s="115"/>
    </row>
    <row r="13" spans="2:14" ht="15.5" x14ac:dyDescent="0.35">
      <c r="B13" s="218"/>
      <c r="C13" s="157"/>
      <c r="D13" s="157"/>
      <c r="E13" s="115"/>
      <c r="F13" s="115"/>
      <c r="G13" s="115"/>
      <c r="H13" s="115"/>
    </row>
    <row r="14" spans="2:14" ht="15.5" x14ac:dyDescent="0.35">
      <c r="B14" s="168" t="s">
        <v>758</v>
      </c>
      <c r="C14" s="86">
        <v>2023</v>
      </c>
      <c r="D14" s="86">
        <v>2024</v>
      </c>
      <c r="E14" s="115"/>
      <c r="F14" s="115"/>
      <c r="G14" s="115"/>
      <c r="H14" s="115"/>
    </row>
    <row r="15" spans="2:14" ht="15.5" x14ac:dyDescent="0.35">
      <c r="B15" s="157" t="s">
        <v>311</v>
      </c>
      <c r="C15" s="192">
        <v>1783</v>
      </c>
      <c r="D15" s="193">
        <v>2191</v>
      </c>
      <c r="E15" s="115"/>
      <c r="F15" s="115"/>
      <c r="G15" s="115"/>
      <c r="H15" s="115"/>
    </row>
    <row r="16" spans="2:14" ht="15.5" x14ac:dyDescent="0.35">
      <c r="B16" s="157" t="s">
        <v>314</v>
      </c>
      <c r="C16" s="192">
        <v>5455</v>
      </c>
      <c r="D16" s="193">
        <v>5132</v>
      </c>
      <c r="E16" s="115"/>
      <c r="F16" s="115"/>
      <c r="G16" s="115"/>
      <c r="H16" s="115"/>
    </row>
    <row r="17" spans="2:14" ht="15.5" x14ac:dyDescent="0.35">
      <c r="B17" s="157" t="s">
        <v>487</v>
      </c>
      <c r="C17" s="192">
        <v>2640</v>
      </c>
      <c r="D17" s="193">
        <v>2555</v>
      </c>
      <c r="E17" s="115"/>
      <c r="F17" s="115"/>
      <c r="G17" s="115"/>
      <c r="H17" s="115"/>
    </row>
    <row r="18" spans="2:14" ht="15.5" x14ac:dyDescent="0.35">
      <c r="B18" s="157" t="s">
        <v>312</v>
      </c>
      <c r="C18" s="192">
        <v>1408</v>
      </c>
      <c r="D18" s="193">
        <v>1348</v>
      </c>
      <c r="E18" s="115"/>
      <c r="F18" s="115"/>
      <c r="G18" s="115"/>
      <c r="H18" s="115"/>
    </row>
    <row r="19" spans="2:14" ht="15.5" x14ac:dyDescent="0.35">
      <c r="B19" s="157" t="s">
        <v>313</v>
      </c>
      <c r="C19" s="192">
        <v>4600</v>
      </c>
      <c r="D19" s="193">
        <v>4419</v>
      </c>
      <c r="E19" s="115"/>
      <c r="F19" s="115"/>
      <c r="G19" s="115"/>
      <c r="H19" s="115"/>
    </row>
    <row r="20" spans="2:14" ht="15.5" x14ac:dyDescent="0.35">
      <c r="B20" s="170" t="s">
        <v>310</v>
      </c>
      <c r="C20" s="190">
        <f>SUM(C15:C19)</f>
        <v>15886</v>
      </c>
      <c r="D20" s="193">
        <f>SUM(D15:D19)</f>
        <v>15645</v>
      </c>
      <c r="E20" s="115"/>
      <c r="F20" s="115"/>
      <c r="G20" s="115"/>
      <c r="H20" s="115"/>
    </row>
    <row r="21" spans="2:14" ht="15.5" x14ac:dyDescent="0.35">
      <c r="B21" s="170"/>
      <c r="C21" s="190"/>
      <c r="D21" s="190"/>
      <c r="E21" s="115"/>
      <c r="F21" s="115"/>
      <c r="G21" s="115"/>
      <c r="H21" s="115"/>
    </row>
    <row r="22" spans="2:14" ht="15.5" x14ac:dyDescent="0.35">
      <c r="B22" s="164" t="s">
        <v>759</v>
      </c>
      <c r="C22" s="115"/>
      <c r="D22" s="115"/>
      <c r="E22" s="115"/>
      <c r="F22" s="115"/>
      <c r="G22" s="115"/>
      <c r="H22" s="115"/>
    </row>
    <row r="23" spans="2:14" ht="16" thickBot="1" x14ac:dyDescent="0.4">
      <c r="B23" s="219"/>
      <c r="C23" s="115"/>
      <c r="D23" s="115"/>
      <c r="E23" s="115"/>
      <c r="F23" s="115"/>
      <c r="G23" s="115"/>
      <c r="H23" s="115"/>
    </row>
    <row r="24" spans="2:14" ht="15.5" x14ac:dyDescent="0.35">
      <c r="B24" s="526" t="s">
        <v>760</v>
      </c>
      <c r="C24" s="220">
        <v>2023</v>
      </c>
      <c r="D24" s="221"/>
      <c r="E24" s="221"/>
      <c r="F24" s="222"/>
      <c r="G24" s="222"/>
      <c r="K24" s="522" t="s">
        <v>760</v>
      </c>
      <c r="L24" s="223">
        <v>2024</v>
      </c>
      <c r="M24" s="224"/>
      <c r="N24" s="224"/>
    </row>
    <row r="25" spans="2:14" ht="15.5" x14ac:dyDescent="0.35">
      <c r="B25" s="522"/>
      <c r="C25" s="225" t="s">
        <v>147</v>
      </c>
      <c r="D25" s="86" t="s">
        <v>150</v>
      </c>
      <c r="E25" s="86" t="s">
        <v>48</v>
      </c>
      <c r="F25" s="226"/>
      <c r="K25" s="522"/>
      <c r="L25" s="225" t="s">
        <v>147</v>
      </c>
      <c r="M25" s="86" t="s">
        <v>150</v>
      </c>
      <c r="N25" s="86" t="s">
        <v>48</v>
      </c>
    </row>
    <row r="26" spans="2:14" ht="15.5" x14ac:dyDescent="0.35">
      <c r="B26" s="227" t="s">
        <v>315</v>
      </c>
      <c r="C26" s="228">
        <f>+C7</f>
        <v>13634</v>
      </c>
      <c r="D26" s="190">
        <f>+C8</f>
        <v>2252</v>
      </c>
      <c r="E26" s="190">
        <f>+C11</f>
        <v>15886</v>
      </c>
      <c r="F26" s="229"/>
      <c r="K26" s="227" t="s">
        <v>315</v>
      </c>
      <c r="L26" s="230">
        <v>13601</v>
      </c>
      <c r="M26" s="193">
        <v>2044</v>
      </c>
      <c r="N26" s="193">
        <f ca="1">SUM(L26:O26)</f>
        <v>15645</v>
      </c>
    </row>
    <row r="27" spans="2:14" ht="15.5" x14ac:dyDescent="0.35">
      <c r="B27" s="231" t="s">
        <v>270</v>
      </c>
      <c r="C27" s="228">
        <v>13568</v>
      </c>
      <c r="D27" s="190">
        <v>2091</v>
      </c>
      <c r="E27" s="190">
        <v>15659</v>
      </c>
      <c r="F27" s="229"/>
      <c r="K27" s="231" t="s">
        <v>270</v>
      </c>
      <c r="L27" s="230">
        <v>13529</v>
      </c>
      <c r="M27" s="193">
        <v>1892</v>
      </c>
      <c r="N27" s="193">
        <f ca="1">SUM(L27:O27)</f>
        <v>15421</v>
      </c>
    </row>
    <row r="28" spans="2:14" ht="15.5" x14ac:dyDescent="0.35">
      <c r="B28" s="231" t="s">
        <v>271</v>
      </c>
      <c r="C28" s="228">
        <v>66</v>
      </c>
      <c r="D28" s="190">
        <v>161</v>
      </c>
      <c r="E28" s="190">
        <v>227</v>
      </c>
      <c r="F28" s="229"/>
      <c r="K28" s="231" t="s">
        <v>271</v>
      </c>
      <c r="L28" s="230">
        <v>72</v>
      </c>
      <c r="M28" s="193">
        <v>152</v>
      </c>
      <c r="N28" s="193">
        <f ca="1">SUM(L28:O28)</f>
        <v>224</v>
      </c>
    </row>
    <row r="29" spans="2:14" ht="15.5" x14ac:dyDescent="0.35">
      <c r="B29" s="231" t="s">
        <v>264</v>
      </c>
      <c r="C29" s="228">
        <v>11560</v>
      </c>
      <c r="D29" s="190">
        <v>1725</v>
      </c>
      <c r="E29" s="190">
        <f ca="1">SUM(C29:F29)</f>
        <v>13285</v>
      </c>
      <c r="F29" s="229"/>
      <c r="K29" s="231" t="s">
        <v>264</v>
      </c>
      <c r="L29" s="230">
        <v>12123</v>
      </c>
      <c r="M29" s="193">
        <v>1663</v>
      </c>
      <c r="N29" s="193">
        <f ca="1">SUM(L29:O29)</f>
        <v>13786</v>
      </c>
    </row>
    <row r="30" spans="2:14" ht="15.5" x14ac:dyDescent="0.35">
      <c r="B30" s="231" t="s">
        <v>265</v>
      </c>
      <c r="C30" s="228">
        <v>1096</v>
      </c>
      <c r="D30" s="190">
        <v>326</v>
      </c>
      <c r="E30" s="190">
        <f ca="1">SUM(C30:F30)</f>
        <v>1422</v>
      </c>
      <c r="F30" s="229"/>
      <c r="K30" s="231" t="s">
        <v>265</v>
      </c>
      <c r="L30" s="230">
        <v>1478</v>
      </c>
      <c r="M30" s="193">
        <v>381</v>
      </c>
      <c r="N30" s="193">
        <f ca="1">SUM(L30:O30)</f>
        <v>1859</v>
      </c>
    </row>
    <row r="31" spans="2:14" ht="16" thickBot="1" x14ac:dyDescent="0.4">
      <c r="B31" s="232" t="s">
        <v>316</v>
      </c>
      <c r="C31" s="233"/>
      <c r="D31" s="234"/>
      <c r="E31" s="234"/>
      <c r="F31" s="229"/>
      <c r="G31" s="229"/>
      <c r="K31" s="232" t="s">
        <v>316</v>
      </c>
      <c r="L31" s="233"/>
      <c r="M31" s="234"/>
      <c r="N31" s="234"/>
    </row>
    <row r="32" spans="2:14" ht="36" customHeight="1" x14ac:dyDescent="0.35">
      <c r="B32" s="521" t="s">
        <v>514</v>
      </c>
      <c r="C32" s="521"/>
      <c r="D32" s="521"/>
      <c r="E32" s="521"/>
      <c r="F32" s="235"/>
      <c r="G32" s="235"/>
      <c r="H32" s="235"/>
    </row>
    <row r="33" spans="2:18" ht="16" thickBot="1" x14ac:dyDescent="0.4">
      <c r="B33" s="189"/>
      <c r="C33" s="170"/>
      <c r="D33" s="170"/>
      <c r="E33" s="170"/>
      <c r="F33" s="170"/>
      <c r="G33" s="170"/>
      <c r="H33" s="170"/>
      <c r="I33" s="157"/>
      <c r="J33" s="157"/>
      <c r="K33" s="157"/>
      <c r="L33" s="157"/>
      <c r="M33" s="157"/>
      <c r="N33" s="157"/>
    </row>
    <row r="34" spans="2:18" ht="15.5" x14ac:dyDescent="0.35">
      <c r="B34" s="526" t="s">
        <v>761</v>
      </c>
      <c r="C34" s="523">
        <v>2023</v>
      </c>
      <c r="D34" s="524"/>
      <c r="E34" s="524"/>
      <c r="F34" s="524"/>
      <c r="G34" s="524"/>
      <c r="H34" s="525"/>
      <c r="K34" s="526" t="s">
        <v>761</v>
      </c>
      <c r="L34" s="527">
        <v>2024</v>
      </c>
      <c r="M34" s="528"/>
      <c r="N34" s="528"/>
      <c r="O34" s="528"/>
      <c r="P34" s="528"/>
      <c r="Q34" s="529"/>
    </row>
    <row r="35" spans="2:18" s="239" customFormat="1" ht="32.25" customHeight="1" x14ac:dyDescent="0.35">
      <c r="B35" s="522"/>
      <c r="C35" s="236" t="s">
        <v>311</v>
      </c>
      <c r="D35" s="237" t="s">
        <v>314</v>
      </c>
      <c r="E35" s="237" t="s">
        <v>487</v>
      </c>
      <c r="F35" s="237" t="s">
        <v>312</v>
      </c>
      <c r="G35" s="237" t="s">
        <v>313</v>
      </c>
      <c r="H35" s="238" t="s">
        <v>48</v>
      </c>
      <c r="K35" s="522"/>
      <c r="L35" s="236" t="s">
        <v>348</v>
      </c>
      <c r="M35" s="237" t="s">
        <v>349</v>
      </c>
      <c r="N35" s="237" t="s">
        <v>350</v>
      </c>
      <c r="O35" s="237" t="s">
        <v>131</v>
      </c>
      <c r="P35" s="237" t="s">
        <v>168</v>
      </c>
      <c r="Q35" s="238" t="s">
        <v>48</v>
      </c>
    </row>
    <row r="36" spans="2:18" ht="15.5" x14ac:dyDescent="0.35">
      <c r="B36" s="240" t="s">
        <v>315</v>
      </c>
      <c r="C36" s="241">
        <v>1783</v>
      </c>
      <c r="D36" s="242">
        <v>5455</v>
      </c>
      <c r="E36" s="242">
        <v>2640</v>
      </c>
      <c r="F36" s="242">
        <v>1408</v>
      </c>
      <c r="G36" s="242">
        <v>4600</v>
      </c>
      <c r="H36" s="243">
        <f>SUM(C36:G36)</f>
        <v>15886</v>
      </c>
      <c r="K36" s="240" t="s">
        <v>315</v>
      </c>
      <c r="L36" s="244">
        <v>2191</v>
      </c>
      <c r="M36" s="245">
        <v>5132</v>
      </c>
      <c r="N36" s="245">
        <v>2555</v>
      </c>
      <c r="O36" s="245">
        <v>1348</v>
      </c>
      <c r="P36" s="245">
        <v>4419</v>
      </c>
      <c r="Q36" s="246">
        <f>SUM(L36:P36)</f>
        <v>15645</v>
      </c>
    </row>
    <row r="37" spans="2:18" ht="15.5" x14ac:dyDescent="0.35">
      <c r="B37" s="247" t="s">
        <v>270</v>
      </c>
      <c r="C37" s="248" t="s">
        <v>756</v>
      </c>
      <c r="D37" s="248" t="s">
        <v>756</v>
      </c>
      <c r="E37" s="248" t="s">
        <v>756</v>
      </c>
      <c r="F37" s="248" t="s">
        <v>756</v>
      </c>
      <c r="G37" s="248" t="s">
        <v>756</v>
      </c>
      <c r="H37" s="248" t="s">
        <v>756</v>
      </c>
      <c r="K37" s="247" t="s">
        <v>270</v>
      </c>
      <c r="L37" s="244">
        <v>2191</v>
      </c>
      <c r="M37" s="245">
        <v>4920</v>
      </c>
      <c r="N37" s="245">
        <v>2555</v>
      </c>
      <c r="O37" s="245">
        <v>1340</v>
      </c>
      <c r="P37" s="245">
        <v>4415</v>
      </c>
      <c r="Q37" s="246">
        <f t="shared" ref="Q37:Q40" si="0">SUM(L37:P37)</f>
        <v>15421</v>
      </c>
    </row>
    <row r="38" spans="2:18" ht="15.5" x14ac:dyDescent="0.35">
      <c r="B38" s="247" t="s">
        <v>271</v>
      </c>
      <c r="C38" s="248" t="s">
        <v>756</v>
      </c>
      <c r="D38" s="248" t="s">
        <v>756</v>
      </c>
      <c r="E38" s="248" t="s">
        <v>756</v>
      </c>
      <c r="F38" s="248" t="s">
        <v>756</v>
      </c>
      <c r="G38" s="248" t="s">
        <v>756</v>
      </c>
      <c r="H38" s="248" t="s">
        <v>756</v>
      </c>
      <c r="K38" s="247" t="s">
        <v>271</v>
      </c>
      <c r="L38" s="244"/>
      <c r="M38" s="245">
        <v>212</v>
      </c>
      <c r="N38" s="245"/>
      <c r="O38" s="245">
        <v>8</v>
      </c>
      <c r="P38" s="245">
        <v>4</v>
      </c>
      <c r="Q38" s="246">
        <f t="shared" si="0"/>
        <v>224</v>
      </c>
    </row>
    <row r="39" spans="2:18" ht="15.5" x14ac:dyDescent="0.35">
      <c r="B39" s="247" t="s">
        <v>264</v>
      </c>
      <c r="C39" s="248">
        <v>3652</v>
      </c>
      <c r="D39" s="249">
        <f>172+3175</f>
        <v>3347</v>
      </c>
      <c r="E39" s="249">
        <f>48+508</f>
        <v>556</v>
      </c>
      <c r="F39" s="249">
        <v>1320</v>
      </c>
      <c r="G39" s="249">
        <v>4410</v>
      </c>
      <c r="H39" s="243">
        <f>SUM(C39:G39)</f>
        <v>13285</v>
      </c>
      <c r="K39" s="247" t="s">
        <v>264</v>
      </c>
      <c r="L39" s="244">
        <v>1081</v>
      </c>
      <c r="M39" s="245">
        <v>4577</v>
      </c>
      <c r="N39" s="245">
        <v>2551</v>
      </c>
      <c r="O39" s="245">
        <v>1250</v>
      </c>
      <c r="P39" s="245">
        <v>4327</v>
      </c>
      <c r="Q39" s="246">
        <f t="shared" si="0"/>
        <v>13786</v>
      </c>
    </row>
    <row r="40" spans="2:18" ht="15.5" x14ac:dyDescent="0.35">
      <c r="B40" s="247" t="s">
        <v>265</v>
      </c>
      <c r="C40" s="248">
        <v>697</v>
      </c>
      <c r="D40" s="249">
        <f>472+20</f>
        <v>492</v>
      </c>
      <c r="E40" s="249">
        <v>25</v>
      </c>
      <c r="F40" s="249">
        <v>88</v>
      </c>
      <c r="G40" s="249">
        <v>190</v>
      </c>
      <c r="H40" s="243">
        <f>SUM(C40:G40)</f>
        <v>1492</v>
      </c>
      <c r="K40" s="247" t="s">
        <v>265</v>
      </c>
      <c r="L40" s="244">
        <v>1110</v>
      </c>
      <c r="M40" s="245">
        <v>555</v>
      </c>
      <c r="N40" s="245">
        <v>4</v>
      </c>
      <c r="O40" s="245">
        <v>98</v>
      </c>
      <c r="P40" s="245">
        <v>92</v>
      </c>
      <c r="Q40" s="246">
        <f t="shared" si="0"/>
        <v>1859</v>
      </c>
    </row>
    <row r="41" spans="2:18" ht="16" thickBot="1" x14ac:dyDescent="0.4">
      <c r="B41" s="250" t="s">
        <v>316</v>
      </c>
      <c r="C41" s="251"/>
      <c r="D41" s="252"/>
      <c r="E41" s="252"/>
      <c r="F41" s="252"/>
      <c r="G41" s="252"/>
      <c r="H41" s="253"/>
      <c r="K41" s="250" t="s">
        <v>316</v>
      </c>
      <c r="L41" s="254"/>
      <c r="M41" s="255"/>
      <c r="N41" s="255"/>
      <c r="O41" s="255"/>
      <c r="P41" s="255"/>
      <c r="Q41" s="256"/>
    </row>
    <row r="42" spans="2:18" ht="30" customHeight="1" x14ac:dyDescent="0.35">
      <c r="B42" s="521" t="s">
        <v>515</v>
      </c>
      <c r="C42" s="521"/>
      <c r="D42" s="521"/>
      <c r="E42" s="521"/>
      <c r="F42" s="521"/>
      <c r="G42" s="521"/>
      <c r="H42" s="521"/>
    </row>
    <row r="43" spans="2:18" ht="15.5" x14ac:dyDescent="0.35">
      <c r="B43" s="115"/>
      <c r="C43" s="115"/>
      <c r="D43" s="115"/>
      <c r="E43" s="115"/>
      <c r="F43" s="115"/>
      <c r="G43" s="115"/>
      <c r="H43" s="115"/>
    </row>
    <row r="44" spans="2:18" ht="15.5" x14ac:dyDescent="0.35">
      <c r="B44" s="115"/>
      <c r="C44" s="115"/>
      <c r="D44" s="115"/>
      <c r="E44" s="115"/>
      <c r="F44" s="115"/>
      <c r="G44" s="115"/>
      <c r="H44" s="115"/>
    </row>
    <row r="45" spans="2:18" ht="15.5" x14ac:dyDescent="0.35">
      <c r="B45" s="168" t="s">
        <v>266</v>
      </c>
      <c r="C45" s="196">
        <v>2018</v>
      </c>
      <c r="D45" s="196">
        <v>2019</v>
      </c>
      <c r="E45" s="196">
        <v>2020</v>
      </c>
      <c r="F45" s="196">
        <v>2021</v>
      </c>
      <c r="G45" s="196">
        <v>2022</v>
      </c>
      <c r="H45" s="196">
        <v>2023</v>
      </c>
      <c r="I45" s="257">
        <v>2024</v>
      </c>
      <c r="K45" s="168" t="s">
        <v>267</v>
      </c>
      <c r="L45" s="196">
        <v>2018</v>
      </c>
      <c r="M45" s="196">
        <v>2019</v>
      </c>
      <c r="N45" s="196">
        <v>2020</v>
      </c>
      <c r="O45" s="196">
        <v>2021</v>
      </c>
      <c r="P45" s="196">
        <v>2022</v>
      </c>
      <c r="Q45" s="196">
        <v>2023</v>
      </c>
      <c r="R45" s="196">
        <v>2024</v>
      </c>
    </row>
    <row r="46" spans="2:18" ht="15.5" x14ac:dyDescent="0.35">
      <c r="B46" s="189" t="s">
        <v>264</v>
      </c>
      <c r="C46" s="190">
        <v>12545</v>
      </c>
      <c r="D46" s="190">
        <v>11991</v>
      </c>
      <c r="E46" s="190">
        <v>10357</v>
      </c>
      <c r="F46" s="190">
        <v>11409</v>
      </c>
      <c r="G46" s="190">
        <v>12248</v>
      </c>
      <c r="H46" s="190">
        <v>13285</v>
      </c>
      <c r="I46" s="191">
        <f>SUM(I47:I48)</f>
        <v>13786</v>
      </c>
      <c r="K46" s="189" t="s">
        <v>264</v>
      </c>
      <c r="L46" s="203"/>
      <c r="M46" s="203"/>
      <c r="N46" s="170"/>
      <c r="O46" s="170"/>
      <c r="P46" s="170"/>
      <c r="Q46" s="170"/>
      <c r="R46" s="170"/>
    </row>
    <row r="47" spans="2:18" ht="15.5" x14ac:dyDescent="0.35">
      <c r="B47" s="170" t="s">
        <v>147</v>
      </c>
      <c r="C47" s="249">
        <v>11248</v>
      </c>
      <c r="D47" s="249">
        <v>10624</v>
      </c>
      <c r="E47" s="190">
        <v>9019</v>
      </c>
      <c r="F47" s="190">
        <v>9948</v>
      </c>
      <c r="G47" s="190">
        <v>10564</v>
      </c>
      <c r="H47" s="190">
        <v>11560</v>
      </c>
      <c r="I47" s="191">
        <v>12123</v>
      </c>
      <c r="K47" s="170" t="s">
        <v>147</v>
      </c>
      <c r="L47" s="258">
        <v>0.8966121960940614</v>
      </c>
      <c r="M47" s="258">
        <v>0.88</v>
      </c>
      <c r="N47" s="195">
        <v>0.8708120112001545</v>
      </c>
      <c r="O47" s="195">
        <v>0.86</v>
      </c>
      <c r="P47" s="195">
        <v>0.85</v>
      </c>
      <c r="Q47" s="175">
        <v>0.87015430937147153</v>
      </c>
      <c r="R47" s="259">
        <f>I47/$I$46</f>
        <v>0.87937037574350796</v>
      </c>
    </row>
    <row r="48" spans="2:18" ht="15.5" x14ac:dyDescent="0.35">
      <c r="B48" s="197" t="s">
        <v>150</v>
      </c>
      <c r="C48" s="260">
        <v>1297</v>
      </c>
      <c r="D48" s="198">
        <v>1367</v>
      </c>
      <c r="E48" s="198">
        <v>1338</v>
      </c>
      <c r="F48" s="198">
        <v>1461</v>
      </c>
      <c r="G48" s="260">
        <v>1684</v>
      </c>
      <c r="H48" s="198">
        <v>1725</v>
      </c>
      <c r="I48" s="199">
        <v>1663</v>
      </c>
      <c r="K48" s="197" t="s">
        <v>150</v>
      </c>
      <c r="L48" s="261">
        <v>0.10338780390593862</v>
      </c>
      <c r="M48" s="201">
        <v>0.12</v>
      </c>
      <c r="N48" s="201">
        <v>0.12918798879984553</v>
      </c>
      <c r="O48" s="201">
        <v>0.14000000000000001</v>
      </c>
      <c r="P48" s="261">
        <v>0.15</v>
      </c>
      <c r="Q48" s="262">
        <v>0.12984569062852841</v>
      </c>
      <c r="R48" s="263">
        <f>I48/$I$46</f>
        <v>0.1206296242564921</v>
      </c>
    </row>
    <row r="49" spans="2:18" ht="15.5" x14ac:dyDescent="0.35">
      <c r="B49" s="189" t="s">
        <v>265</v>
      </c>
      <c r="C49" s="190">
        <v>1780</v>
      </c>
      <c r="D49" s="190">
        <v>1677</v>
      </c>
      <c r="E49" s="190">
        <v>1707</v>
      </c>
      <c r="F49" s="190">
        <v>1356</v>
      </c>
      <c r="G49" s="190">
        <v>1483</v>
      </c>
      <c r="H49" s="190">
        <v>1422</v>
      </c>
      <c r="I49" s="191">
        <f>SUM(I50:I51)</f>
        <v>1859</v>
      </c>
      <c r="K49" s="189" t="s">
        <v>265</v>
      </c>
      <c r="L49" s="203"/>
      <c r="M49" s="203"/>
      <c r="N49" s="170"/>
      <c r="O49" s="170"/>
      <c r="P49" s="170"/>
      <c r="Q49" s="170"/>
      <c r="R49" s="170"/>
    </row>
    <row r="50" spans="2:18" ht="15.5" x14ac:dyDescent="0.35">
      <c r="B50" s="170" t="s">
        <v>147</v>
      </c>
      <c r="C50" s="249">
        <v>1551</v>
      </c>
      <c r="D50" s="249">
        <v>1453</v>
      </c>
      <c r="E50" s="190">
        <v>1443</v>
      </c>
      <c r="F50" s="190">
        <v>1089</v>
      </c>
      <c r="G50" s="190">
        <v>1157</v>
      </c>
      <c r="H50" s="190">
        <v>1096</v>
      </c>
      <c r="I50" s="191">
        <v>1478</v>
      </c>
      <c r="K50" s="170" t="s">
        <v>147</v>
      </c>
      <c r="L50" s="175">
        <v>0.87134831460674156</v>
      </c>
      <c r="M50" s="175">
        <v>0.86642814549791292</v>
      </c>
      <c r="N50" s="264">
        <v>0.84534270650263621</v>
      </c>
      <c r="O50" s="264">
        <v>0.80309734513274333</v>
      </c>
      <c r="P50" s="264">
        <v>0.7801753202966959</v>
      </c>
      <c r="Q50" s="264">
        <v>0.77074542897327702</v>
      </c>
      <c r="R50" s="265">
        <f>I50/$I$49</f>
        <v>0.7950511027434104</v>
      </c>
    </row>
    <row r="51" spans="2:18" ht="15.5" x14ac:dyDescent="0.35">
      <c r="B51" s="197" t="s">
        <v>150</v>
      </c>
      <c r="C51" s="260">
        <v>229</v>
      </c>
      <c r="D51" s="198">
        <v>224</v>
      </c>
      <c r="E51" s="260">
        <v>264</v>
      </c>
      <c r="F51" s="260">
        <v>267</v>
      </c>
      <c r="G51" s="260">
        <v>326</v>
      </c>
      <c r="H51" s="198">
        <v>326</v>
      </c>
      <c r="I51" s="199">
        <v>381</v>
      </c>
      <c r="K51" s="197" t="s">
        <v>150</v>
      </c>
      <c r="L51" s="262">
        <v>0.12865168539325841</v>
      </c>
      <c r="M51" s="262">
        <v>0.13357185450208706</v>
      </c>
      <c r="N51" s="262">
        <v>0.15465729349736379</v>
      </c>
      <c r="O51" s="262">
        <v>0.19690265486725664</v>
      </c>
      <c r="P51" s="262">
        <v>0.2198246797033041</v>
      </c>
      <c r="Q51" s="262">
        <v>0.22925457102672292</v>
      </c>
      <c r="R51" s="263">
        <f>I51/$I$49</f>
        <v>0.20494889725658957</v>
      </c>
    </row>
    <row r="52" spans="2:18" ht="15.5" x14ac:dyDescent="0.35">
      <c r="B52" s="115"/>
      <c r="C52" s="115"/>
      <c r="D52" s="115"/>
      <c r="E52" s="115"/>
      <c r="F52" s="115"/>
      <c r="G52" s="115"/>
      <c r="H52" s="115"/>
      <c r="K52" s="83"/>
      <c r="L52" s="115"/>
      <c r="M52" s="115"/>
      <c r="N52" s="115"/>
      <c r="O52" s="115"/>
      <c r="P52" s="115"/>
      <c r="Q52" s="115"/>
      <c r="R52" s="115"/>
    </row>
    <row r="53" spans="2:18" ht="15.5" x14ac:dyDescent="0.35">
      <c r="B53" s="168" t="s">
        <v>268</v>
      </c>
      <c r="C53" s="196">
        <v>2018</v>
      </c>
      <c r="D53" s="196">
        <v>2019</v>
      </c>
      <c r="E53" s="196">
        <v>2020</v>
      </c>
      <c r="F53" s="196">
        <v>2021</v>
      </c>
      <c r="G53" s="196">
        <v>2022</v>
      </c>
      <c r="H53" s="196">
        <v>2023</v>
      </c>
      <c r="I53" s="257">
        <v>2024</v>
      </c>
      <c r="K53" s="168" t="s">
        <v>269</v>
      </c>
      <c r="L53" s="196">
        <v>2018</v>
      </c>
      <c r="M53" s="196">
        <v>2019</v>
      </c>
      <c r="N53" s="196">
        <v>2020</v>
      </c>
      <c r="O53" s="196">
        <v>2021</v>
      </c>
      <c r="P53" s="196">
        <v>2022</v>
      </c>
      <c r="Q53" s="196">
        <v>2023</v>
      </c>
      <c r="R53" s="196">
        <v>2024</v>
      </c>
    </row>
    <row r="54" spans="2:18" ht="15.5" x14ac:dyDescent="0.35">
      <c r="B54" s="189" t="s">
        <v>270</v>
      </c>
      <c r="C54" s="190">
        <v>14079</v>
      </c>
      <c r="D54" s="190">
        <v>13472</v>
      </c>
      <c r="E54" s="190">
        <v>11853</v>
      </c>
      <c r="F54" s="190">
        <v>12542</v>
      </c>
      <c r="G54" s="190">
        <v>13515</v>
      </c>
      <c r="H54" s="190">
        <v>15659</v>
      </c>
      <c r="I54" s="191">
        <f ca="1">N27</f>
        <v>15421</v>
      </c>
      <c r="K54" s="189" t="s">
        <v>270</v>
      </c>
      <c r="L54" s="203"/>
      <c r="M54" s="203"/>
      <c r="N54" s="170"/>
      <c r="O54" s="170"/>
      <c r="P54" s="170"/>
      <c r="Q54" s="170"/>
      <c r="R54" s="170"/>
    </row>
    <row r="55" spans="2:18" ht="15.5" x14ac:dyDescent="0.35">
      <c r="B55" s="170" t="s">
        <v>147</v>
      </c>
      <c r="C55" s="249">
        <v>12725</v>
      </c>
      <c r="D55" s="249">
        <v>12039</v>
      </c>
      <c r="E55" s="190">
        <v>10412</v>
      </c>
      <c r="F55" s="190">
        <v>10989</v>
      </c>
      <c r="G55" s="190">
        <v>11662</v>
      </c>
      <c r="H55" s="190">
        <v>13568</v>
      </c>
      <c r="I55" s="191">
        <v>13529</v>
      </c>
      <c r="K55" s="170" t="s">
        <v>147</v>
      </c>
      <c r="L55" s="264">
        <v>0.90382839690318917</v>
      </c>
      <c r="M55" s="264">
        <v>0.89363123515439435</v>
      </c>
      <c r="N55" s="195">
        <v>0.87842740234539773</v>
      </c>
      <c r="O55" s="175">
        <v>0.87617604847711694</v>
      </c>
      <c r="P55" s="195">
        <v>0.86289308176100632</v>
      </c>
      <c r="Q55" s="175">
        <v>0.86646656874640782</v>
      </c>
      <c r="R55" s="265">
        <f ca="1">I55/$I$54</f>
        <v>0.8773101614681279</v>
      </c>
    </row>
    <row r="56" spans="2:18" ht="15.5" x14ac:dyDescent="0.35">
      <c r="B56" s="197" t="s">
        <v>150</v>
      </c>
      <c r="C56" s="260">
        <v>1354</v>
      </c>
      <c r="D56" s="198">
        <v>1433</v>
      </c>
      <c r="E56" s="198">
        <v>1441</v>
      </c>
      <c r="F56" s="198">
        <v>1553</v>
      </c>
      <c r="G56" s="260">
        <v>1853</v>
      </c>
      <c r="H56" s="198">
        <v>2091</v>
      </c>
      <c r="I56" s="199">
        <v>1892</v>
      </c>
      <c r="K56" s="197" t="s">
        <v>150</v>
      </c>
      <c r="L56" s="262">
        <v>9.6171603096810859E-2</v>
      </c>
      <c r="M56" s="262">
        <v>0.1063687648456057</v>
      </c>
      <c r="N56" s="201">
        <v>0.12157259765460221</v>
      </c>
      <c r="O56" s="262">
        <v>0.12382395152288311</v>
      </c>
      <c r="P56" s="261">
        <v>0.13710691823899371</v>
      </c>
      <c r="Q56" s="262">
        <v>0.13353343125359218</v>
      </c>
      <c r="R56" s="263">
        <f ca="1">I56/$I$54</f>
        <v>0.12268983853187213</v>
      </c>
    </row>
    <row r="57" spans="2:18" ht="15.5" x14ac:dyDescent="0.35">
      <c r="B57" s="189" t="s">
        <v>271</v>
      </c>
      <c r="C57" s="190">
        <v>246</v>
      </c>
      <c r="D57" s="190">
        <v>206</v>
      </c>
      <c r="E57" s="190">
        <v>211</v>
      </c>
      <c r="F57" s="190">
        <v>223</v>
      </c>
      <c r="G57" s="190">
        <v>216</v>
      </c>
      <c r="H57" s="190">
        <v>227</v>
      </c>
      <c r="I57" s="191">
        <f ca="1">N28</f>
        <v>224</v>
      </c>
      <c r="K57" s="189" t="s">
        <v>271</v>
      </c>
      <c r="L57" s="203"/>
      <c r="M57" s="203"/>
      <c r="N57" s="170"/>
      <c r="O57" s="170"/>
      <c r="P57" s="195"/>
      <c r="Q57" s="195"/>
      <c r="R57" s="195"/>
    </row>
    <row r="58" spans="2:18" ht="15.5" x14ac:dyDescent="0.35">
      <c r="B58" s="170" t="s">
        <v>147</v>
      </c>
      <c r="C58" s="249">
        <v>74</v>
      </c>
      <c r="D58" s="249">
        <v>38</v>
      </c>
      <c r="E58" s="190">
        <v>50</v>
      </c>
      <c r="F58" s="190">
        <v>48</v>
      </c>
      <c r="G58" s="190">
        <v>59</v>
      </c>
      <c r="H58" s="190">
        <v>66</v>
      </c>
      <c r="I58" s="191">
        <v>72</v>
      </c>
      <c r="K58" s="170" t="s">
        <v>147</v>
      </c>
      <c r="L58" s="264">
        <v>0.30081300813008133</v>
      </c>
      <c r="M58" s="264">
        <v>0.18446601941747573</v>
      </c>
      <c r="N58" s="264">
        <v>0.23696682464454977</v>
      </c>
      <c r="O58" s="264">
        <v>0.21524663677130046</v>
      </c>
      <c r="P58" s="264">
        <v>0.27314814814814814</v>
      </c>
      <c r="Q58" s="264">
        <v>0.29074889867841408</v>
      </c>
      <c r="R58" s="265">
        <f ca="1">I58/$I$57</f>
        <v>0.32142857142857145</v>
      </c>
    </row>
    <row r="59" spans="2:18" ht="15.5" x14ac:dyDescent="0.35">
      <c r="B59" s="197" t="s">
        <v>150</v>
      </c>
      <c r="C59" s="260">
        <v>172</v>
      </c>
      <c r="D59" s="198">
        <v>168</v>
      </c>
      <c r="E59" s="260">
        <v>161</v>
      </c>
      <c r="F59" s="260">
        <v>175</v>
      </c>
      <c r="G59" s="260">
        <v>157</v>
      </c>
      <c r="H59" s="198">
        <v>161</v>
      </c>
      <c r="I59" s="199">
        <v>152</v>
      </c>
      <c r="K59" s="197" t="s">
        <v>150</v>
      </c>
      <c r="L59" s="262">
        <v>0.69918699186991873</v>
      </c>
      <c r="M59" s="262">
        <v>0.81553398058252424</v>
      </c>
      <c r="N59" s="262">
        <v>0.76303317535545023</v>
      </c>
      <c r="O59" s="262">
        <v>0.7847533632286996</v>
      </c>
      <c r="P59" s="262">
        <v>0.72685185185185186</v>
      </c>
      <c r="Q59" s="262">
        <v>0.70925110132158586</v>
      </c>
      <c r="R59" s="263">
        <f ca="1">I59/$I$57</f>
        <v>0.6785714285714286</v>
      </c>
    </row>
    <row r="60" spans="2:18" ht="15.5" x14ac:dyDescent="0.35">
      <c r="B60" s="115"/>
      <c r="C60" s="115"/>
      <c r="D60" s="115"/>
      <c r="E60" s="115"/>
      <c r="F60" s="115"/>
      <c r="G60" s="115"/>
      <c r="H60" s="115"/>
      <c r="P60" s="166"/>
      <c r="Q60" s="166"/>
      <c r="R60" s="166"/>
    </row>
    <row r="61" spans="2:18" ht="15.5" x14ac:dyDescent="0.35">
      <c r="B61" s="168" t="s">
        <v>273</v>
      </c>
      <c r="C61" s="196">
        <v>2018</v>
      </c>
      <c r="D61" s="196">
        <v>2019</v>
      </c>
      <c r="E61" s="196">
        <v>2020</v>
      </c>
      <c r="F61" s="196">
        <v>2021</v>
      </c>
      <c r="G61" s="196">
        <v>2022</v>
      </c>
      <c r="H61" s="196">
        <v>2023</v>
      </c>
      <c r="I61" s="257">
        <v>2024</v>
      </c>
      <c r="K61" s="168" t="s">
        <v>274</v>
      </c>
      <c r="L61" s="196">
        <v>2018</v>
      </c>
      <c r="M61" s="196">
        <v>2019</v>
      </c>
      <c r="N61" s="196">
        <v>2020</v>
      </c>
      <c r="O61" s="196">
        <v>2021</v>
      </c>
      <c r="P61" s="194">
        <v>2022</v>
      </c>
      <c r="Q61" s="194">
        <v>2023</v>
      </c>
      <c r="R61" s="196">
        <v>2024</v>
      </c>
    </row>
    <row r="62" spans="2:18" ht="15.5" x14ac:dyDescent="0.35">
      <c r="B62" s="189" t="s">
        <v>165</v>
      </c>
      <c r="C62" s="191">
        <v>2274</v>
      </c>
      <c r="D62" s="191">
        <v>3040</v>
      </c>
      <c r="E62" s="191">
        <v>1468</v>
      </c>
      <c r="F62" s="191">
        <v>2742</v>
      </c>
      <c r="G62" s="191">
        <v>3158</v>
      </c>
      <c r="H62" s="190">
        <v>4952</v>
      </c>
      <c r="I62" s="191">
        <f>SUM(I63:I65)</f>
        <v>2406</v>
      </c>
      <c r="K62" s="189"/>
      <c r="L62" s="203"/>
      <c r="M62" s="203"/>
      <c r="N62" s="170"/>
      <c r="O62" s="170"/>
      <c r="P62" s="195"/>
      <c r="Q62" s="195"/>
      <c r="R62" s="195"/>
    </row>
    <row r="63" spans="2:18" ht="15.5" x14ac:dyDescent="0.35">
      <c r="B63" s="170" t="s">
        <v>153</v>
      </c>
      <c r="C63" s="249">
        <v>1009</v>
      </c>
      <c r="D63" s="249">
        <v>1271</v>
      </c>
      <c r="E63" s="190">
        <v>541</v>
      </c>
      <c r="F63" s="190">
        <v>1019</v>
      </c>
      <c r="G63" s="190">
        <v>1257</v>
      </c>
      <c r="H63" s="190">
        <v>1311</v>
      </c>
      <c r="I63" s="191">
        <v>931</v>
      </c>
      <c r="K63" s="170" t="s">
        <v>153</v>
      </c>
      <c r="L63" s="266">
        <v>0.34</v>
      </c>
      <c r="M63" s="266">
        <v>0.47</v>
      </c>
      <c r="N63" s="264">
        <v>0.26</v>
      </c>
      <c r="O63" s="264">
        <v>0.47</v>
      </c>
      <c r="P63" s="264">
        <v>0.53200000000000003</v>
      </c>
      <c r="Q63" s="195">
        <v>0.51500000000000001</v>
      </c>
      <c r="R63" s="206">
        <f>I63/$I$62</f>
        <v>0.38694929343308393</v>
      </c>
    </row>
    <row r="64" spans="2:18" ht="15.5" x14ac:dyDescent="0.35">
      <c r="B64" s="170" t="s">
        <v>272</v>
      </c>
      <c r="C64" s="249">
        <v>1101</v>
      </c>
      <c r="D64" s="249">
        <v>1500</v>
      </c>
      <c r="E64" s="190">
        <v>786</v>
      </c>
      <c r="F64" s="190">
        <v>1528</v>
      </c>
      <c r="G64" s="190">
        <v>1619</v>
      </c>
      <c r="H64" s="190">
        <v>2603</v>
      </c>
      <c r="I64" s="191">
        <v>1214</v>
      </c>
      <c r="K64" s="170" t="s">
        <v>272</v>
      </c>
      <c r="L64" s="171">
        <v>0.13</v>
      </c>
      <c r="M64" s="171">
        <v>0.18</v>
      </c>
      <c r="N64" s="175">
        <v>0.1</v>
      </c>
      <c r="O64" s="175">
        <v>0.19</v>
      </c>
      <c r="P64" s="175">
        <v>0.185</v>
      </c>
      <c r="Q64" s="195">
        <v>0.26500000000000001</v>
      </c>
      <c r="R64" s="206">
        <f t="shared" ref="R64:R65" si="1">I64/$I$62</f>
        <v>0.5045719035743973</v>
      </c>
    </row>
    <row r="65" spans="2:18" ht="15.5" x14ac:dyDescent="0.35">
      <c r="B65" s="197" t="s">
        <v>154</v>
      </c>
      <c r="C65" s="260">
        <v>164</v>
      </c>
      <c r="D65" s="198">
        <v>269</v>
      </c>
      <c r="E65" s="198">
        <v>141</v>
      </c>
      <c r="F65" s="198">
        <v>195</v>
      </c>
      <c r="G65" s="260">
        <v>282</v>
      </c>
      <c r="H65" s="198">
        <v>1038</v>
      </c>
      <c r="I65" s="199">
        <v>261</v>
      </c>
      <c r="K65" s="197" t="s">
        <v>154</v>
      </c>
      <c r="L65" s="267">
        <v>0.06</v>
      </c>
      <c r="M65" s="262">
        <v>0.1</v>
      </c>
      <c r="N65" s="262">
        <v>0.06</v>
      </c>
      <c r="O65" s="262">
        <v>0.08</v>
      </c>
      <c r="P65" s="267">
        <v>0.108</v>
      </c>
      <c r="Q65" s="201">
        <v>0.29499999999999998</v>
      </c>
      <c r="R65" s="268">
        <f t="shared" si="1"/>
        <v>0.10847880299251871</v>
      </c>
    </row>
    <row r="66" spans="2:18" ht="15.5" x14ac:dyDescent="0.35">
      <c r="B66" s="115"/>
      <c r="C66" s="115"/>
      <c r="D66" s="115"/>
      <c r="E66" s="115"/>
      <c r="F66" s="115"/>
      <c r="G66" s="115"/>
      <c r="H66" s="115"/>
      <c r="P66" s="166"/>
      <c r="Q66" s="166"/>
      <c r="R66" s="166"/>
    </row>
    <row r="67" spans="2:18" ht="15.5" x14ac:dyDescent="0.35">
      <c r="B67" s="168" t="s">
        <v>275</v>
      </c>
      <c r="C67" s="196">
        <v>2018</v>
      </c>
      <c r="D67" s="196">
        <v>2019</v>
      </c>
      <c r="E67" s="196">
        <v>2020</v>
      </c>
      <c r="F67" s="196">
        <v>2021</v>
      </c>
      <c r="G67" s="196">
        <v>2022</v>
      </c>
      <c r="H67" s="196">
        <v>2023</v>
      </c>
      <c r="I67" s="257">
        <v>2024</v>
      </c>
      <c r="K67" s="168" t="s">
        <v>276</v>
      </c>
      <c r="L67" s="196">
        <v>2018</v>
      </c>
      <c r="M67" s="196">
        <v>2019</v>
      </c>
      <c r="N67" s="196">
        <v>2020</v>
      </c>
      <c r="O67" s="196">
        <v>2021</v>
      </c>
      <c r="P67" s="196">
        <v>2022</v>
      </c>
      <c r="Q67" s="196">
        <v>2023</v>
      </c>
      <c r="R67" s="196">
        <v>2024</v>
      </c>
    </row>
    <row r="68" spans="2:18" ht="15.5" x14ac:dyDescent="0.35">
      <c r="B68" s="189" t="s">
        <v>165</v>
      </c>
      <c r="C68" s="191">
        <v>2274</v>
      </c>
      <c r="D68" s="191">
        <v>3040</v>
      </c>
      <c r="E68" s="191">
        <v>1468</v>
      </c>
      <c r="F68" s="191">
        <v>2742</v>
      </c>
      <c r="G68" s="191">
        <v>3158</v>
      </c>
      <c r="H68" s="190">
        <v>4952</v>
      </c>
      <c r="I68" s="191">
        <f>SUM(I69:I70)</f>
        <v>2406</v>
      </c>
      <c r="K68" s="189" t="s">
        <v>165</v>
      </c>
      <c r="L68" s="203"/>
      <c r="M68" s="203"/>
      <c r="N68" s="170"/>
      <c r="O68" s="170"/>
      <c r="P68" s="195"/>
      <c r="Q68" s="195"/>
      <c r="R68" s="195"/>
    </row>
    <row r="69" spans="2:18" ht="15.5" x14ac:dyDescent="0.35">
      <c r="B69" s="170" t="s">
        <v>147</v>
      </c>
      <c r="C69" s="249">
        <v>1897</v>
      </c>
      <c r="D69" s="249">
        <v>2553</v>
      </c>
      <c r="E69" s="190">
        <v>1190</v>
      </c>
      <c r="F69" s="190">
        <v>2166</v>
      </c>
      <c r="G69" s="190">
        <v>2590</v>
      </c>
      <c r="H69" s="190">
        <v>4258</v>
      </c>
      <c r="I69" s="191">
        <v>438</v>
      </c>
      <c r="K69" s="170" t="s">
        <v>147</v>
      </c>
      <c r="L69" s="266">
        <v>0.15</v>
      </c>
      <c r="M69" s="266">
        <v>0.19</v>
      </c>
      <c r="N69" s="264">
        <v>0.11</v>
      </c>
      <c r="O69" s="264">
        <v>0.2</v>
      </c>
      <c r="P69" s="264">
        <v>0.221</v>
      </c>
      <c r="Q69" s="264">
        <v>0.312</v>
      </c>
      <c r="R69" s="265">
        <f>I69/$I$68</f>
        <v>0.18204488778054864</v>
      </c>
    </row>
    <row r="70" spans="2:18" ht="15.5" x14ac:dyDescent="0.35">
      <c r="B70" s="170" t="s">
        <v>150</v>
      </c>
      <c r="C70" s="249">
        <v>377</v>
      </c>
      <c r="D70" s="249">
        <v>487</v>
      </c>
      <c r="E70" s="190">
        <v>278</v>
      </c>
      <c r="F70" s="190">
        <v>576</v>
      </c>
      <c r="G70" s="190">
        <v>568</v>
      </c>
      <c r="H70" s="190">
        <v>694</v>
      </c>
      <c r="I70" s="191">
        <v>1968</v>
      </c>
      <c r="K70" s="170" t="s">
        <v>150</v>
      </c>
      <c r="L70" s="171">
        <v>0.24</v>
      </c>
      <c r="M70" s="171">
        <v>0.28999999999999998</v>
      </c>
      <c r="N70" s="175">
        <v>0.17</v>
      </c>
      <c r="O70" s="175">
        <v>0.33</v>
      </c>
      <c r="P70" s="175">
        <v>0.28299999999999997</v>
      </c>
      <c r="Q70" s="264">
        <v>0.308</v>
      </c>
      <c r="R70" s="265">
        <f>I70/$I$68</f>
        <v>0.81795511221945139</v>
      </c>
    </row>
    <row r="71" spans="2:18" x14ac:dyDescent="0.35">
      <c r="P71" s="166"/>
      <c r="Q71" s="166"/>
      <c r="R71" s="166"/>
    </row>
    <row r="72" spans="2:18" ht="15.5" x14ac:dyDescent="0.35">
      <c r="B72" s="168" t="s">
        <v>277</v>
      </c>
      <c r="C72" s="196">
        <v>2018</v>
      </c>
      <c r="D72" s="196">
        <v>2019</v>
      </c>
      <c r="E72" s="196">
        <v>2020</v>
      </c>
      <c r="F72" s="196">
        <v>2021</v>
      </c>
      <c r="G72" s="196">
        <v>2022</v>
      </c>
      <c r="H72" s="196">
        <v>2023</v>
      </c>
      <c r="I72" s="257">
        <v>2024</v>
      </c>
      <c r="K72" s="168" t="s">
        <v>278</v>
      </c>
      <c r="L72" s="196">
        <v>2018</v>
      </c>
      <c r="M72" s="196">
        <v>2019</v>
      </c>
      <c r="N72" s="196">
        <v>2020</v>
      </c>
      <c r="O72" s="196">
        <v>2021</v>
      </c>
      <c r="P72" s="196">
        <v>2022</v>
      </c>
      <c r="Q72" s="196">
        <v>2023</v>
      </c>
      <c r="R72" s="196">
        <v>2024</v>
      </c>
    </row>
    <row r="73" spans="2:18" ht="15.5" x14ac:dyDescent="0.35">
      <c r="B73" s="189" t="s">
        <v>165</v>
      </c>
      <c r="C73" s="190">
        <v>2339</v>
      </c>
      <c r="D73" s="190">
        <v>4009</v>
      </c>
      <c r="E73" s="190">
        <v>3643</v>
      </c>
      <c r="F73" s="190">
        <v>2233</v>
      </c>
      <c r="G73" s="190">
        <v>2468</v>
      </c>
      <c r="H73" s="190">
        <v>3106</v>
      </c>
      <c r="I73" s="191">
        <f>SUM(I74:I76)</f>
        <v>2375</v>
      </c>
      <c r="K73" s="189"/>
      <c r="L73" s="203"/>
      <c r="M73" s="203"/>
      <c r="N73" s="170"/>
      <c r="O73" s="170"/>
      <c r="P73" s="195"/>
      <c r="Q73" s="195"/>
      <c r="R73" s="195"/>
    </row>
    <row r="74" spans="2:18" ht="15.5" x14ac:dyDescent="0.35">
      <c r="B74" s="170" t="s">
        <v>153</v>
      </c>
      <c r="C74" s="249">
        <v>714</v>
      </c>
      <c r="D74" s="249">
        <v>1160</v>
      </c>
      <c r="E74" s="190">
        <v>909</v>
      </c>
      <c r="F74" s="190">
        <v>777</v>
      </c>
      <c r="G74" s="190">
        <v>866</v>
      </c>
      <c r="H74" s="190">
        <v>880</v>
      </c>
      <c r="I74" s="191">
        <v>876</v>
      </c>
      <c r="K74" s="170" t="s">
        <v>153</v>
      </c>
      <c r="L74" s="266">
        <v>0.24</v>
      </c>
      <c r="M74" s="266">
        <v>0.43</v>
      </c>
      <c r="N74" s="264">
        <v>0.44</v>
      </c>
      <c r="O74" s="264">
        <v>0.36</v>
      </c>
      <c r="P74" s="264">
        <v>0.36599999999999999</v>
      </c>
      <c r="Q74" s="195">
        <v>0.34599999999999997</v>
      </c>
      <c r="R74" s="265">
        <f>I74/$I$73</f>
        <v>0.36884210526315792</v>
      </c>
    </row>
    <row r="75" spans="2:18" ht="15.5" x14ac:dyDescent="0.35">
      <c r="B75" s="170" t="s">
        <v>272</v>
      </c>
      <c r="C75" s="249">
        <v>1155</v>
      </c>
      <c r="D75" s="249">
        <v>2038</v>
      </c>
      <c r="E75" s="190">
        <v>1885</v>
      </c>
      <c r="F75" s="190">
        <v>1005</v>
      </c>
      <c r="G75" s="190">
        <v>1141</v>
      </c>
      <c r="H75" s="190">
        <v>1609</v>
      </c>
      <c r="I75" s="191">
        <v>1064</v>
      </c>
      <c r="K75" s="170" t="s">
        <v>272</v>
      </c>
      <c r="L75" s="171">
        <v>0.13</v>
      </c>
      <c r="M75" s="171">
        <v>0.24</v>
      </c>
      <c r="N75" s="175">
        <v>0.25</v>
      </c>
      <c r="O75" s="175">
        <v>0.12</v>
      </c>
      <c r="P75" s="175">
        <v>0.13</v>
      </c>
      <c r="Q75" s="195">
        <v>0.16400000000000001</v>
      </c>
      <c r="R75" s="206">
        <f t="shared" ref="R75:R76" si="2">I75/$I$73</f>
        <v>0.44800000000000001</v>
      </c>
    </row>
    <row r="76" spans="2:18" ht="15.5" x14ac:dyDescent="0.35">
      <c r="B76" s="197" t="s">
        <v>154</v>
      </c>
      <c r="C76" s="260">
        <v>470</v>
      </c>
      <c r="D76" s="198">
        <v>811</v>
      </c>
      <c r="E76" s="198">
        <v>849</v>
      </c>
      <c r="F76" s="198">
        <v>451</v>
      </c>
      <c r="G76" s="260">
        <v>461</v>
      </c>
      <c r="H76" s="198">
        <v>617</v>
      </c>
      <c r="I76" s="199">
        <v>435</v>
      </c>
      <c r="K76" s="197" t="s">
        <v>154</v>
      </c>
      <c r="L76" s="267">
        <v>0.17</v>
      </c>
      <c r="M76" s="262">
        <v>0.31</v>
      </c>
      <c r="N76" s="262">
        <v>0.35</v>
      </c>
      <c r="O76" s="262">
        <v>0.18</v>
      </c>
      <c r="P76" s="267">
        <v>0.17699999999999999</v>
      </c>
      <c r="Q76" s="201">
        <v>0.17499999999999999</v>
      </c>
      <c r="R76" s="268">
        <f t="shared" si="2"/>
        <v>0.1831578947368421</v>
      </c>
    </row>
    <row r="77" spans="2:18" x14ac:dyDescent="0.35">
      <c r="P77" s="166"/>
      <c r="Q77" s="166"/>
      <c r="R77" s="166"/>
    </row>
    <row r="78" spans="2:18" ht="15.5" x14ac:dyDescent="0.35">
      <c r="B78" s="168" t="s">
        <v>279</v>
      </c>
      <c r="C78" s="196">
        <v>2018</v>
      </c>
      <c r="D78" s="196">
        <v>2019</v>
      </c>
      <c r="E78" s="196">
        <v>2020</v>
      </c>
      <c r="F78" s="196">
        <v>2021</v>
      </c>
      <c r="G78" s="196">
        <v>2022</v>
      </c>
      <c r="H78" s="196">
        <v>2023</v>
      </c>
      <c r="I78" s="257">
        <v>2024</v>
      </c>
      <c r="K78" s="168" t="s">
        <v>280</v>
      </c>
      <c r="L78" s="196">
        <v>2018</v>
      </c>
      <c r="M78" s="196">
        <v>2019</v>
      </c>
      <c r="N78" s="196">
        <v>2020</v>
      </c>
      <c r="O78" s="196">
        <v>2021</v>
      </c>
      <c r="P78" s="196">
        <v>2022</v>
      </c>
      <c r="Q78" s="196">
        <v>2023</v>
      </c>
      <c r="R78" s="196">
        <v>2024</v>
      </c>
    </row>
    <row r="79" spans="2:18" ht="15.5" x14ac:dyDescent="0.35">
      <c r="B79" s="189" t="s">
        <v>165</v>
      </c>
      <c r="C79" s="190">
        <v>2339</v>
      </c>
      <c r="D79" s="190">
        <v>4009</v>
      </c>
      <c r="E79" s="190">
        <v>3643</v>
      </c>
      <c r="F79" s="190">
        <v>2233</v>
      </c>
      <c r="G79" s="190">
        <v>2468</v>
      </c>
      <c r="H79" s="190">
        <v>3106</v>
      </c>
      <c r="I79" s="191">
        <f>SUM(I80:I81)</f>
        <v>2375</v>
      </c>
      <c r="K79" s="189" t="s">
        <v>165</v>
      </c>
      <c r="L79" s="203"/>
      <c r="M79" s="203"/>
      <c r="N79" s="170"/>
      <c r="O79" s="170"/>
      <c r="P79" s="195"/>
      <c r="Q79" s="195"/>
      <c r="R79" s="195"/>
    </row>
    <row r="80" spans="2:18" ht="15.5" x14ac:dyDescent="0.35">
      <c r="B80" s="170" t="s">
        <v>147</v>
      </c>
      <c r="C80" s="249">
        <v>2025</v>
      </c>
      <c r="D80" s="249">
        <v>3569</v>
      </c>
      <c r="E80" s="190">
        <v>3244</v>
      </c>
      <c r="F80" s="190">
        <v>1874</v>
      </c>
      <c r="G80" s="190">
        <v>2032</v>
      </c>
      <c r="H80" s="190">
        <v>2633</v>
      </c>
      <c r="I80" s="191">
        <v>1932</v>
      </c>
      <c r="K80" s="170" t="s">
        <v>147</v>
      </c>
      <c r="L80" s="266">
        <v>0.2</v>
      </c>
      <c r="M80" s="266">
        <v>0.28000000000000003</v>
      </c>
      <c r="N80" s="264">
        <v>0.31</v>
      </c>
      <c r="O80" s="264">
        <v>0.17</v>
      </c>
      <c r="P80" s="264">
        <v>0.17299999999999999</v>
      </c>
      <c r="Q80" s="264">
        <v>0.193</v>
      </c>
      <c r="R80" s="206">
        <f>I80/$I$79</f>
        <v>0.81347368421052635</v>
      </c>
    </row>
    <row r="81" spans="2:18" ht="15.5" x14ac:dyDescent="0.35">
      <c r="B81" s="170" t="s">
        <v>150</v>
      </c>
      <c r="C81" s="249">
        <v>314</v>
      </c>
      <c r="D81" s="249">
        <v>440</v>
      </c>
      <c r="E81" s="190">
        <v>399</v>
      </c>
      <c r="F81" s="190">
        <v>359</v>
      </c>
      <c r="G81" s="190">
        <v>436</v>
      </c>
      <c r="H81" s="190">
        <v>473</v>
      </c>
      <c r="I81" s="191">
        <v>443</v>
      </c>
      <c r="K81" s="170" t="s">
        <v>150</v>
      </c>
      <c r="L81" s="171">
        <v>0.16</v>
      </c>
      <c r="M81" s="171">
        <v>0.27</v>
      </c>
      <c r="N81" s="175">
        <v>0.25</v>
      </c>
      <c r="O81" s="175">
        <v>0.21</v>
      </c>
      <c r="P81" s="175">
        <v>0.217</v>
      </c>
      <c r="Q81" s="264">
        <v>0.21</v>
      </c>
      <c r="R81" s="206">
        <f>I81/$I$79</f>
        <v>0.18652631578947368</v>
      </c>
    </row>
    <row r="82" spans="2:18" x14ac:dyDescent="0.35">
      <c r="P82" s="166"/>
      <c r="Q82" s="166"/>
    </row>
    <row r="83" spans="2:18" ht="15.5" x14ac:dyDescent="0.35">
      <c r="B83" s="168" t="s">
        <v>279</v>
      </c>
      <c r="C83" s="196">
        <v>2018</v>
      </c>
      <c r="D83" s="196">
        <v>2019</v>
      </c>
      <c r="E83" s="196">
        <v>2020</v>
      </c>
      <c r="F83" s="196">
        <v>2021</v>
      </c>
      <c r="G83" s="196">
        <v>2022</v>
      </c>
      <c r="H83" s="196">
        <v>2023</v>
      </c>
      <c r="I83" s="257" t="s">
        <v>522</v>
      </c>
      <c r="J83" s="84" t="s">
        <v>527</v>
      </c>
      <c r="K83" s="168" t="s">
        <v>280</v>
      </c>
      <c r="L83" s="196">
        <v>2018</v>
      </c>
      <c r="M83" s="196">
        <v>2019</v>
      </c>
      <c r="N83" s="196">
        <v>2020</v>
      </c>
      <c r="O83" s="196">
        <v>2021</v>
      </c>
      <c r="P83" s="196">
        <v>2022</v>
      </c>
      <c r="Q83" s="196">
        <v>2023</v>
      </c>
      <c r="R83" s="269" t="s">
        <v>522</v>
      </c>
    </row>
    <row r="84" spans="2:18" ht="15.5" x14ac:dyDescent="0.35">
      <c r="B84" s="189" t="s">
        <v>310</v>
      </c>
      <c r="C84" s="190"/>
      <c r="D84" s="190"/>
      <c r="E84" s="190"/>
      <c r="F84" s="190"/>
      <c r="G84" s="190"/>
      <c r="H84" s="191">
        <f>SUM(H85:H88)</f>
        <v>2331</v>
      </c>
      <c r="I84" s="191">
        <f>SUM(I85:I88)</f>
        <v>1851</v>
      </c>
      <c r="K84" s="189" t="s">
        <v>165</v>
      </c>
      <c r="L84" s="203"/>
      <c r="M84" s="203"/>
      <c r="N84" s="170"/>
      <c r="O84" s="170"/>
      <c r="P84" s="195"/>
      <c r="Q84" s="195"/>
      <c r="R84" s="195"/>
    </row>
    <row r="85" spans="2:18" ht="15.5" x14ac:dyDescent="0.35">
      <c r="B85" s="157" t="s">
        <v>523</v>
      </c>
      <c r="C85" s="249"/>
      <c r="D85" s="249"/>
      <c r="E85" s="190"/>
      <c r="F85" s="190"/>
      <c r="G85" s="190"/>
      <c r="H85" s="191">
        <v>30</v>
      </c>
      <c r="I85" s="191">
        <v>21</v>
      </c>
      <c r="K85" s="157" t="s">
        <v>523</v>
      </c>
      <c r="L85" s="266"/>
      <c r="M85" s="266"/>
      <c r="N85" s="264"/>
      <c r="O85" s="264"/>
      <c r="P85" s="264"/>
      <c r="Q85" s="259">
        <f t="shared" ref="Q85:R88" si="3">H85/H$84</f>
        <v>1.2870012870012869E-2</v>
      </c>
      <c r="R85" s="259">
        <f t="shared" si="3"/>
        <v>1.1345218800648298E-2</v>
      </c>
    </row>
    <row r="86" spans="2:18" ht="15.5" x14ac:dyDescent="0.35">
      <c r="B86" s="170" t="s">
        <v>524</v>
      </c>
      <c r="C86" s="249"/>
      <c r="D86" s="249"/>
      <c r="E86" s="190"/>
      <c r="F86" s="190"/>
      <c r="G86" s="190"/>
      <c r="H86" s="191">
        <v>1189</v>
      </c>
      <c r="I86" s="191">
        <v>885</v>
      </c>
      <c r="K86" s="170" t="s">
        <v>524</v>
      </c>
      <c r="L86" s="171"/>
      <c r="M86" s="171"/>
      <c r="N86" s="175"/>
      <c r="O86" s="175"/>
      <c r="P86" s="175"/>
      <c r="Q86" s="259">
        <f t="shared" si="3"/>
        <v>0.51008151008151004</v>
      </c>
      <c r="R86" s="259">
        <f t="shared" si="3"/>
        <v>0.47811993517017826</v>
      </c>
    </row>
    <row r="87" spans="2:18" ht="15.5" x14ac:dyDescent="0.35">
      <c r="B87" s="157" t="s">
        <v>525</v>
      </c>
      <c r="C87" s="157"/>
      <c r="D87" s="157"/>
      <c r="E87" s="157"/>
      <c r="F87" s="157"/>
      <c r="G87" s="157"/>
      <c r="H87" s="270">
        <v>201</v>
      </c>
      <c r="I87" s="191">
        <v>137</v>
      </c>
      <c r="K87" s="157" t="s">
        <v>525</v>
      </c>
      <c r="L87" s="157"/>
      <c r="M87" s="157"/>
      <c r="N87" s="157"/>
      <c r="O87" s="157"/>
      <c r="P87" s="157"/>
      <c r="Q87" s="259">
        <f t="shared" si="3"/>
        <v>8.6229086229086233E-2</v>
      </c>
      <c r="R87" s="259">
        <f t="shared" si="3"/>
        <v>7.4014046461372232E-2</v>
      </c>
    </row>
    <row r="88" spans="2:18" ht="15" customHeight="1" x14ac:dyDescent="0.35">
      <c r="B88" s="197" t="s">
        <v>526</v>
      </c>
      <c r="C88" s="260"/>
      <c r="D88" s="198"/>
      <c r="E88" s="198"/>
      <c r="F88" s="198"/>
      <c r="G88" s="260"/>
      <c r="H88" s="199">
        <v>911</v>
      </c>
      <c r="I88" s="199">
        <v>808</v>
      </c>
      <c r="K88" s="197" t="s">
        <v>526</v>
      </c>
      <c r="L88" s="267"/>
      <c r="M88" s="262"/>
      <c r="N88" s="262"/>
      <c r="O88" s="262"/>
      <c r="P88" s="267"/>
      <c r="Q88" s="268">
        <f t="shared" si="3"/>
        <v>0.39081939081939082</v>
      </c>
      <c r="R88" s="268">
        <f t="shared" si="3"/>
        <v>0.43652079956780121</v>
      </c>
    </row>
    <row r="90" spans="2:18" ht="15" customHeight="1" x14ac:dyDescent="0.35"/>
    <row r="94" spans="2:18" x14ac:dyDescent="0.35">
      <c r="B94" s="208"/>
    </row>
    <row r="95" spans="2:18" hidden="1" x14ac:dyDescent="0.35">
      <c r="B95" s="271" t="s">
        <v>321</v>
      </c>
      <c r="C95" s="272"/>
      <c r="F95" s="273" t="s">
        <v>330</v>
      </c>
    </row>
    <row r="96" spans="2:18" hidden="1" x14ac:dyDescent="0.35">
      <c r="B96" s="187" t="s">
        <v>326</v>
      </c>
      <c r="C96" s="187"/>
      <c r="D96" s="187"/>
      <c r="E96" s="187"/>
      <c r="F96" s="157"/>
    </row>
    <row r="97" spans="2:17" hidden="1" x14ac:dyDescent="0.35">
      <c r="B97" s="187" t="s">
        <v>327</v>
      </c>
      <c r="C97" s="187"/>
      <c r="D97" s="187"/>
      <c r="E97" s="187"/>
      <c r="F97" s="274">
        <v>0.49</v>
      </c>
    </row>
    <row r="98" spans="2:17" hidden="1" x14ac:dyDescent="0.35">
      <c r="B98" s="187"/>
      <c r="C98" s="187"/>
      <c r="D98" s="187"/>
      <c r="E98" s="187"/>
      <c r="F98" s="274"/>
    </row>
    <row r="99" spans="2:17" hidden="1" x14ac:dyDescent="0.35">
      <c r="B99" s="271" t="s">
        <v>322</v>
      </c>
    </row>
    <row r="100" spans="2:17" hidden="1" x14ac:dyDescent="0.35">
      <c r="B100" s="272" t="s">
        <v>331</v>
      </c>
    </row>
    <row r="101" spans="2:17" hidden="1" x14ac:dyDescent="0.35">
      <c r="B101" s="272" t="s">
        <v>332</v>
      </c>
    </row>
    <row r="102" spans="2:17" hidden="1" x14ac:dyDescent="0.35">
      <c r="B102" s="272" t="s">
        <v>335</v>
      </c>
    </row>
    <row r="103" spans="2:17" hidden="1" x14ac:dyDescent="0.35">
      <c r="B103" s="272" t="s">
        <v>333</v>
      </c>
    </row>
    <row r="104" spans="2:17" hidden="1" x14ac:dyDescent="0.35">
      <c r="B104" s="272" t="s">
        <v>334</v>
      </c>
    </row>
    <row r="105" spans="2:17" hidden="1" x14ac:dyDescent="0.35"/>
    <row r="106" spans="2:17" hidden="1" x14ac:dyDescent="0.35">
      <c r="B106" s="271" t="s">
        <v>323</v>
      </c>
      <c r="C106" s="272" t="s">
        <v>325</v>
      </c>
    </row>
    <row r="107" spans="2:17" hidden="1" x14ac:dyDescent="0.35">
      <c r="B107" s="275" t="s">
        <v>328</v>
      </c>
      <c r="C107" s="187"/>
      <c r="D107" s="187"/>
    </row>
    <row r="108" spans="2:17" hidden="1" x14ac:dyDescent="0.35">
      <c r="B108" s="275" t="s">
        <v>329</v>
      </c>
      <c r="C108" s="187"/>
      <c r="D108" s="187"/>
    </row>
    <row r="109" spans="2:17" ht="15.5" hidden="1" x14ac:dyDescent="0.35">
      <c r="B109" s="168" t="s">
        <v>281</v>
      </c>
      <c r="C109" s="196">
        <v>2018</v>
      </c>
      <c r="D109" s="196">
        <v>2019</v>
      </c>
      <c r="E109" s="196">
        <v>2020</v>
      </c>
      <c r="F109" s="196">
        <v>2021</v>
      </c>
      <c r="G109" s="196">
        <v>2022</v>
      </c>
      <c r="H109" s="196">
        <v>2023</v>
      </c>
      <c r="I109" s="257">
        <v>2024</v>
      </c>
      <c r="K109" s="168" t="s">
        <v>282</v>
      </c>
      <c r="L109" s="196">
        <v>2018</v>
      </c>
      <c r="M109" s="196">
        <v>2019</v>
      </c>
      <c r="N109" s="196">
        <v>2020</v>
      </c>
      <c r="O109" s="196">
        <v>2021</v>
      </c>
      <c r="P109" s="196">
        <v>2022</v>
      </c>
      <c r="Q109" s="196">
        <v>2023</v>
      </c>
    </row>
    <row r="110" spans="2:17" ht="15.5" hidden="1" x14ac:dyDescent="0.35">
      <c r="B110" s="189" t="s">
        <v>165</v>
      </c>
      <c r="C110" s="170">
        <v>61</v>
      </c>
      <c r="D110" s="170">
        <v>50</v>
      </c>
      <c r="E110" s="170">
        <v>48</v>
      </c>
      <c r="F110" s="170">
        <v>57</v>
      </c>
      <c r="G110" s="170">
        <v>53</v>
      </c>
      <c r="H110" s="170">
        <v>73</v>
      </c>
      <c r="I110" s="115">
        <v>56</v>
      </c>
      <c r="K110" s="189" t="s">
        <v>165</v>
      </c>
      <c r="L110" s="203"/>
      <c r="M110" s="203"/>
      <c r="N110" s="170"/>
      <c r="O110" s="170"/>
      <c r="P110" s="195"/>
      <c r="Q110" s="195"/>
    </row>
    <row r="111" spans="2:17" ht="15.5" hidden="1" x14ac:dyDescent="0.35">
      <c r="B111" s="170" t="s">
        <v>147</v>
      </c>
      <c r="C111" s="203">
        <v>23</v>
      </c>
      <c r="D111" s="203">
        <v>18</v>
      </c>
      <c r="E111" s="170">
        <v>19</v>
      </c>
      <c r="F111" s="170">
        <v>22</v>
      </c>
      <c r="G111" s="170">
        <v>30</v>
      </c>
      <c r="H111" s="170">
        <v>46</v>
      </c>
      <c r="I111" s="115">
        <v>27</v>
      </c>
      <c r="K111" s="170" t="s">
        <v>147</v>
      </c>
      <c r="L111" s="266">
        <v>0.2</v>
      </c>
      <c r="M111" s="266">
        <v>0.36</v>
      </c>
      <c r="N111" s="264">
        <v>0.39583333333333331</v>
      </c>
      <c r="O111" s="264">
        <v>0.38596491228070173</v>
      </c>
      <c r="P111" s="264">
        <v>0.56599999999999995</v>
      </c>
      <c r="Q111" s="195">
        <v>0.63</v>
      </c>
    </row>
    <row r="112" spans="2:17" ht="15.5" hidden="1" x14ac:dyDescent="0.35">
      <c r="B112" s="170" t="s">
        <v>150</v>
      </c>
      <c r="C112" s="203">
        <v>38</v>
      </c>
      <c r="D112" s="203">
        <v>32</v>
      </c>
      <c r="E112" s="170">
        <v>29</v>
      </c>
      <c r="F112" s="170">
        <v>35</v>
      </c>
      <c r="G112" s="170">
        <v>23</v>
      </c>
      <c r="H112" s="170">
        <v>27</v>
      </c>
      <c r="I112" s="115">
        <v>29</v>
      </c>
      <c r="K112" s="170" t="s">
        <v>150</v>
      </c>
      <c r="L112" s="266">
        <v>0.16</v>
      </c>
      <c r="M112" s="171">
        <v>0.64</v>
      </c>
      <c r="N112" s="175">
        <v>0.60416666666666663</v>
      </c>
      <c r="O112" s="175">
        <v>0.61403508771929827</v>
      </c>
      <c r="P112" s="175">
        <v>0.434</v>
      </c>
      <c r="Q112" s="195">
        <v>0.44</v>
      </c>
    </row>
    <row r="113" spans="2:17" hidden="1" x14ac:dyDescent="0.35">
      <c r="P113" s="166"/>
      <c r="Q113" s="166"/>
    </row>
    <row r="114" spans="2:17" ht="15.5" hidden="1" x14ac:dyDescent="0.35">
      <c r="B114" s="168" t="s">
        <v>283</v>
      </c>
      <c r="C114" s="196">
        <v>2018</v>
      </c>
      <c r="D114" s="196">
        <v>2019</v>
      </c>
      <c r="E114" s="196">
        <v>2020</v>
      </c>
      <c r="F114" s="196">
        <v>2021</v>
      </c>
      <c r="G114" s="196">
        <v>2022</v>
      </c>
      <c r="H114" s="196">
        <v>2023</v>
      </c>
      <c r="I114" s="257" t="s">
        <v>304</v>
      </c>
      <c r="K114" s="168" t="s">
        <v>282</v>
      </c>
      <c r="L114" s="196">
        <v>2018</v>
      </c>
      <c r="M114" s="196">
        <v>2019</v>
      </c>
      <c r="N114" s="196">
        <v>2020</v>
      </c>
      <c r="O114" s="196">
        <v>2021</v>
      </c>
      <c r="P114" s="196">
        <v>2022</v>
      </c>
      <c r="Q114" s="196">
        <v>2023</v>
      </c>
    </row>
    <row r="115" spans="2:17" ht="15.5" hidden="1" x14ac:dyDescent="0.35">
      <c r="B115" s="189" t="s">
        <v>165</v>
      </c>
      <c r="C115" s="170">
        <v>31</v>
      </c>
      <c r="D115" s="170">
        <v>37</v>
      </c>
      <c r="E115" s="170">
        <v>52</v>
      </c>
      <c r="F115" s="170">
        <v>46</v>
      </c>
      <c r="G115" s="170">
        <v>49</v>
      </c>
      <c r="H115" s="170">
        <v>73</v>
      </c>
      <c r="I115" s="276"/>
      <c r="K115" s="189" t="s">
        <v>165</v>
      </c>
      <c r="L115" s="203"/>
      <c r="M115" s="203"/>
      <c r="N115" s="170"/>
      <c r="O115" s="170"/>
      <c r="P115" s="195"/>
      <c r="Q115" s="195"/>
    </row>
    <row r="116" spans="2:17" ht="15.5" hidden="1" x14ac:dyDescent="0.35">
      <c r="B116" s="170" t="s">
        <v>147</v>
      </c>
      <c r="C116" s="203">
        <v>15</v>
      </c>
      <c r="D116" s="203">
        <v>13</v>
      </c>
      <c r="E116" s="170">
        <v>18</v>
      </c>
      <c r="F116" s="170">
        <v>20</v>
      </c>
      <c r="G116" s="170">
        <v>26</v>
      </c>
      <c r="H116" s="170">
        <v>46</v>
      </c>
      <c r="I116" s="276"/>
      <c r="K116" s="170" t="s">
        <v>147</v>
      </c>
      <c r="L116" s="266">
        <v>0.4838709677419355</v>
      </c>
      <c r="M116" s="266">
        <v>0.35135135135135137</v>
      </c>
      <c r="N116" s="264">
        <v>0.34615384615384615</v>
      </c>
      <c r="O116" s="264">
        <v>0.43478260869565216</v>
      </c>
      <c r="P116" s="264">
        <v>0.53061224489795922</v>
      </c>
      <c r="Q116" s="195">
        <v>0.63</v>
      </c>
    </row>
    <row r="117" spans="2:17" ht="15.5" hidden="1" x14ac:dyDescent="0.35">
      <c r="B117" s="170" t="s">
        <v>150</v>
      </c>
      <c r="C117" s="203">
        <v>16</v>
      </c>
      <c r="D117" s="203">
        <v>24</v>
      </c>
      <c r="E117" s="170">
        <v>34</v>
      </c>
      <c r="F117" s="170">
        <v>26</v>
      </c>
      <c r="G117" s="170">
        <v>23</v>
      </c>
      <c r="H117" s="170">
        <v>27</v>
      </c>
      <c r="I117" s="276"/>
      <c r="K117" s="170" t="s">
        <v>150</v>
      </c>
      <c r="L117" s="266">
        <v>0.5161290322580645</v>
      </c>
      <c r="M117" s="171">
        <v>0.64864864864864868</v>
      </c>
      <c r="N117" s="175">
        <v>0.65384615384615385</v>
      </c>
      <c r="O117" s="175">
        <v>0.56521739130434778</v>
      </c>
      <c r="P117" s="175">
        <v>0.46938775510204084</v>
      </c>
      <c r="Q117" s="195">
        <v>0.44</v>
      </c>
    </row>
    <row r="118" spans="2:17" hidden="1" x14ac:dyDescent="0.35">
      <c r="P118" s="166"/>
      <c r="Q118" s="166"/>
    </row>
    <row r="119" spans="2:17" hidden="1" x14ac:dyDescent="0.35">
      <c r="P119" s="166"/>
      <c r="Q119" s="166"/>
    </row>
    <row r="120" spans="2:17" ht="31.25" hidden="1" customHeight="1" x14ac:dyDescent="0.35">
      <c r="B120" s="277" t="s">
        <v>284</v>
      </c>
      <c r="C120" s="194">
        <v>2018</v>
      </c>
      <c r="D120" s="194">
        <v>2019</v>
      </c>
      <c r="E120" s="194">
        <v>2020</v>
      </c>
      <c r="F120" s="194">
        <v>2021</v>
      </c>
      <c r="G120" s="194">
        <v>2022</v>
      </c>
      <c r="H120" s="194">
        <v>2023</v>
      </c>
      <c r="I120" s="278" t="s">
        <v>304</v>
      </c>
      <c r="K120" s="277" t="s">
        <v>285</v>
      </c>
      <c r="L120" s="194">
        <v>2018</v>
      </c>
      <c r="M120" s="194">
        <v>2019</v>
      </c>
      <c r="N120" s="194">
        <v>2020</v>
      </c>
      <c r="O120" s="194">
        <v>2021</v>
      </c>
      <c r="P120" s="194">
        <v>2022</v>
      </c>
      <c r="Q120" s="194">
        <v>2023</v>
      </c>
    </row>
    <row r="121" spans="2:17" ht="15.5" hidden="1" x14ac:dyDescent="0.35">
      <c r="B121" s="189" t="s">
        <v>165</v>
      </c>
      <c r="C121" s="170">
        <v>31</v>
      </c>
      <c r="D121" s="170">
        <v>16</v>
      </c>
      <c r="E121" s="170">
        <v>31</v>
      </c>
      <c r="F121" s="170">
        <v>47</v>
      </c>
      <c r="G121" s="170">
        <v>45</v>
      </c>
      <c r="H121" s="170">
        <v>50</v>
      </c>
      <c r="I121" s="276"/>
      <c r="K121" s="189" t="s">
        <v>165</v>
      </c>
      <c r="L121" s="203"/>
      <c r="M121" s="203"/>
      <c r="N121" s="170"/>
      <c r="O121" s="170"/>
      <c r="P121" s="195"/>
      <c r="Q121" s="195"/>
    </row>
    <row r="122" spans="2:17" ht="15.5" hidden="1" x14ac:dyDescent="0.35">
      <c r="B122" s="170" t="s">
        <v>147</v>
      </c>
      <c r="C122" s="203">
        <v>10</v>
      </c>
      <c r="D122" s="203">
        <v>4</v>
      </c>
      <c r="E122" s="170">
        <v>11</v>
      </c>
      <c r="F122" s="170">
        <v>17</v>
      </c>
      <c r="G122" s="170">
        <v>19</v>
      </c>
      <c r="H122" s="170">
        <v>34</v>
      </c>
      <c r="I122" s="276"/>
      <c r="K122" s="170" t="s">
        <v>147</v>
      </c>
      <c r="L122" s="266">
        <v>0.32258064516129031</v>
      </c>
      <c r="M122" s="266">
        <v>0.25</v>
      </c>
      <c r="N122" s="264">
        <v>0.35483870967741937</v>
      </c>
      <c r="O122" s="264">
        <v>0.36170212765957449</v>
      </c>
      <c r="P122" s="264">
        <v>0.42199999999999999</v>
      </c>
      <c r="Q122" s="264">
        <v>0.68</v>
      </c>
    </row>
    <row r="123" spans="2:17" ht="15.5" hidden="1" x14ac:dyDescent="0.35">
      <c r="B123" s="170" t="s">
        <v>150</v>
      </c>
      <c r="C123" s="203">
        <v>21</v>
      </c>
      <c r="D123" s="203">
        <v>12</v>
      </c>
      <c r="E123" s="170">
        <v>20</v>
      </c>
      <c r="F123" s="170">
        <v>30</v>
      </c>
      <c r="G123" s="170">
        <v>26</v>
      </c>
      <c r="H123" s="170">
        <v>16</v>
      </c>
      <c r="I123" s="276"/>
      <c r="K123" s="170" t="s">
        <v>150</v>
      </c>
      <c r="L123" s="266">
        <v>0.67741935483870963</v>
      </c>
      <c r="M123" s="171">
        <v>0.75</v>
      </c>
      <c r="N123" s="175">
        <v>0.64516129032258063</v>
      </c>
      <c r="O123" s="175">
        <v>0.63829787234042556</v>
      </c>
      <c r="P123" s="175">
        <v>0.57799999999999996</v>
      </c>
      <c r="Q123" s="175">
        <v>0.32</v>
      </c>
    </row>
    <row r="124" spans="2:17" hidden="1" x14ac:dyDescent="0.35"/>
    <row r="125" spans="2:17" hidden="1" x14ac:dyDescent="0.35">
      <c r="B125" s="271" t="s">
        <v>324</v>
      </c>
      <c r="C125" s="272"/>
      <c r="H125" s="84" t="s">
        <v>308</v>
      </c>
    </row>
    <row r="126" spans="2:17" hidden="1" x14ac:dyDescent="0.35">
      <c r="B126" s="275" t="s">
        <v>336</v>
      </c>
      <c r="H126" s="279" t="s">
        <v>351</v>
      </c>
      <c r="I126" s="280" t="s">
        <v>352</v>
      </c>
    </row>
    <row r="127" spans="2:17" hidden="1" x14ac:dyDescent="0.35">
      <c r="H127" s="279" t="s">
        <v>353</v>
      </c>
      <c r="I127" s="280" t="s">
        <v>354</v>
      </c>
    </row>
    <row r="128" spans="2:17" hidden="1" x14ac:dyDescent="0.35">
      <c r="B128" s="275" t="s">
        <v>337</v>
      </c>
      <c r="I128" s="281" t="s">
        <v>355</v>
      </c>
    </row>
  </sheetData>
  <sheetProtection formatCells="0" formatColumns="0" formatRows="0" insertColumns="0" insertRows="0" insertHyperlinks="0" deleteColumns="0" deleteRows="0"/>
  <mergeCells count="9">
    <mergeCell ref="B42:H42"/>
    <mergeCell ref="K24:K25"/>
    <mergeCell ref="B32:E32"/>
    <mergeCell ref="B2:N2"/>
    <mergeCell ref="C34:H34"/>
    <mergeCell ref="B34:B35"/>
    <mergeCell ref="B24:B25"/>
    <mergeCell ref="K34:K35"/>
    <mergeCell ref="L34:Q34"/>
  </mergeCells>
  <hyperlinks>
    <hyperlink ref="B22" location="'Nb employees per country'!A1" display=" Number of employees (headcount) per country" xr:uid="{BD359580-E911-44A5-8D12-E73D667B3EDA}"/>
  </hyperlinks>
  <pageMargins left="0.23622047244094491" right="0.23622047244094491" top="0.74803149606299213" bottom="0.74803149606299213" header="0.31496062992125984" footer="0.31496062992125984"/>
  <pageSetup paperSize="9" scale="43" orientation="landscape" r:id="rId1"/>
  <headerFooter>
    <oddHeader>&amp;L&amp;"Calibri"&amp;11&amp;K000000&amp;"Aptos Narrow"&amp;11&amp;K000000Sustainability Data Pack 2022&amp;CRHI Magnesita&amp;R&amp;G</oddHeader>
    <oddFooter>&amp;R&amp;P/&amp;N</oddFooter>
  </headerFooter>
  <drawing r:id="rId2"/>
  <legacyDrawingHF r:id="rId3"/>
  <picture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CC251-65F2-4DC8-8321-BD3F9BE7D9C4}">
  <sheetPr>
    <tabColor theme="9" tint="0.79998168889431442"/>
  </sheetPr>
  <dimension ref="B1:I37"/>
  <sheetViews>
    <sheetView showGridLines="0" topLeftCell="A27" workbookViewId="0">
      <selection activeCell="K3" sqref="K3"/>
    </sheetView>
  </sheetViews>
  <sheetFormatPr baseColWidth="10" defaultColWidth="8.81640625" defaultRowHeight="14.5" x14ac:dyDescent="0.35"/>
  <cols>
    <col min="1" max="1" width="3.6328125" style="84" customWidth="1"/>
    <col min="2" max="2" width="29" style="445" customWidth="1"/>
    <col min="3" max="3" width="17.1796875" style="84" customWidth="1"/>
    <col min="4" max="4" width="13.6328125" style="103" customWidth="1"/>
    <col min="5" max="16384" width="8.81640625" style="84"/>
  </cols>
  <sheetData>
    <row r="1" spans="2:9" ht="23.5" x14ac:dyDescent="0.35">
      <c r="B1" s="530" t="s">
        <v>780</v>
      </c>
      <c r="C1" s="530"/>
      <c r="D1" s="530"/>
    </row>
    <row r="2" spans="2:9" x14ac:dyDescent="0.35">
      <c r="B2" s="442"/>
      <c r="C2" s="216"/>
      <c r="D2" s="216"/>
    </row>
    <row r="3" spans="2:9" x14ac:dyDescent="0.35">
      <c r="B3" s="443" t="s">
        <v>120</v>
      </c>
      <c r="C3" s="217">
        <v>2023</v>
      </c>
      <c r="D3" s="217">
        <v>2024</v>
      </c>
    </row>
    <row r="4" spans="2:9" x14ac:dyDescent="0.35">
      <c r="B4" s="444" t="s">
        <v>513</v>
      </c>
      <c r="C4" s="476">
        <v>166</v>
      </c>
      <c r="D4" s="476">
        <v>166</v>
      </c>
    </row>
    <row r="5" spans="2:9" x14ac:dyDescent="0.35">
      <c r="B5" s="444" t="s">
        <v>126</v>
      </c>
      <c r="C5" s="476">
        <v>1654</v>
      </c>
      <c r="D5" s="476">
        <v>1691</v>
      </c>
      <c r="I5" s="103"/>
    </row>
    <row r="6" spans="2:9" x14ac:dyDescent="0.35">
      <c r="B6" s="444" t="s">
        <v>512</v>
      </c>
      <c r="C6" s="476">
        <v>4</v>
      </c>
      <c r="D6" s="476">
        <v>4</v>
      </c>
    </row>
    <row r="7" spans="2:9" x14ac:dyDescent="0.35">
      <c r="B7" s="444" t="s">
        <v>123</v>
      </c>
      <c r="C7" s="476">
        <v>4190</v>
      </c>
      <c r="D7" s="476">
        <v>4098</v>
      </c>
      <c r="E7" s="153"/>
      <c r="I7" s="103"/>
    </row>
    <row r="8" spans="2:9" x14ac:dyDescent="0.35">
      <c r="B8" s="444" t="s">
        <v>134</v>
      </c>
      <c r="C8" s="476">
        <v>86</v>
      </c>
      <c r="D8" s="476">
        <v>89</v>
      </c>
    </row>
    <row r="9" spans="2:9" x14ac:dyDescent="0.35">
      <c r="B9" s="444" t="s">
        <v>511</v>
      </c>
      <c r="C9" s="476">
        <v>126</v>
      </c>
      <c r="D9" s="476">
        <v>29</v>
      </c>
    </row>
    <row r="10" spans="2:9" x14ac:dyDescent="0.35">
      <c r="B10" s="444" t="s">
        <v>128</v>
      </c>
      <c r="C10" s="476">
        <v>1698</v>
      </c>
      <c r="D10" s="476">
        <v>2106</v>
      </c>
      <c r="I10" s="103"/>
    </row>
    <row r="11" spans="2:9" x14ac:dyDescent="0.35">
      <c r="B11" s="444" t="s">
        <v>510</v>
      </c>
      <c r="C11" s="476">
        <v>88</v>
      </c>
      <c r="D11" s="476">
        <v>95</v>
      </c>
    </row>
    <row r="12" spans="2:9" x14ac:dyDescent="0.35">
      <c r="B12" s="444" t="s">
        <v>509</v>
      </c>
      <c r="C12" s="476">
        <v>4</v>
      </c>
      <c r="D12" s="476">
        <v>0</v>
      </c>
    </row>
    <row r="13" spans="2:9" x14ac:dyDescent="0.35">
      <c r="B13" s="444" t="s">
        <v>508</v>
      </c>
      <c r="C13" s="476">
        <v>663</v>
      </c>
      <c r="D13" s="476">
        <v>626</v>
      </c>
    </row>
    <row r="14" spans="2:9" x14ac:dyDescent="0.35">
      <c r="B14" s="444" t="s">
        <v>507</v>
      </c>
      <c r="C14" s="476">
        <v>156</v>
      </c>
      <c r="D14" s="476">
        <v>156</v>
      </c>
    </row>
    <row r="15" spans="2:9" x14ac:dyDescent="0.35">
      <c r="B15" s="444" t="s">
        <v>132</v>
      </c>
      <c r="C15" s="476">
        <v>1582</v>
      </c>
      <c r="D15" s="476">
        <v>1508</v>
      </c>
      <c r="I15" s="103"/>
    </row>
    <row r="16" spans="2:9" x14ac:dyDescent="0.35">
      <c r="B16" s="444" t="s">
        <v>506</v>
      </c>
      <c r="C16" s="476">
        <v>4</v>
      </c>
      <c r="D16" s="476">
        <v>3</v>
      </c>
    </row>
    <row r="17" spans="2:9" x14ac:dyDescent="0.35">
      <c r="B17" s="444" t="s">
        <v>125</v>
      </c>
      <c r="C17" s="476">
        <v>2566</v>
      </c>
      <c r="D17" s="476">
        <v>2489</v>
      </c>
      <c r="I17" s="103"/>
    </row>
    <row r="18" spans="2:9" x14ac:dyDescent="0.35">
      <c r="B18" s="444" t="s">
        <v>505</v>
      </c>
      <c r="C18" s="476">
        <v>36</v>
      </c>
      <c r="D18" s="476">
        <v>24</v>
      </c>
    </row>
    <row r="19" spans="2:9" x14ac:dyDescent="0.35">
      <c r="B19" s="444" t="s">
        <v>133</v>
      </c>
      <c r="C19" s="476">
        <v>505</v>
      </c>
      <c r="D19" s="476">
        <v>470</v>
      </c>
    </row>
    <row r="20" spans="2:9" x14ac:dyDescent="0.35">
      <c r="B20" s="444" t="s">
        <v>504</v>
      </c>
      <c r="C20" s="476">
        <v>116</v>
      </c>
      <c r="D20" s="476">
        <v>111</v>
      </c>
    </row>
    <row r="21" spans="2:9" x14ac:dyDescent="0.35">
      <c r="B21" s="444" t="s">
        <v>503</v>
      </c>
      <c r="C21" s="476">
        <v>30</v>
      </c>
      <c r="D21" s="476">
        <v>31</v>
      </c>
    </row>
    <row r="22" spans="2:9" x14ac:dyDescent="0.35">
      <c r="B22" s="444" t="s">
        <v>502</v>
      </c>
      <c r="C22" s="476">
        <v>4</v>
      </c>
      <c r="D22" s="476">
        <v>4</v>
      </c>
    </row>
    <row r="23" spans="2:9" x14ac:dyDescent="0.35">
      <c r="B23" s="444" t="s">
        <v>501</v>
      </c>
      <c r="C23" s="476">
        <v>61</v>
      </c>
      <c r="D23" s="476">
        <v>58</v>
      </c>
    </row>
    <row r="24" spans="2:9" x14ac:dyDescent="0.35">
      <c r="B24" s="444" t="s">
        <v>500</v>
      </c>
      <c r="C24" s="476">
        <v>37</v>
      </c>
      <c r="D24" s="476">
        <v>37</v>
      </c>
    </row>
    <row r="25" spans="2:9" x14ac:dyDescent="0.35">
      <c r="B25" s="444" t="s">
        <v>499</v>
      </c>
      <c r="C25" s="476">
        <v>118</v>
      </c>
      <c r="D25" s="476">
        <v>112</v>
      </c>
    </row>
    <row r="26" spans="2:9" x14ac:dyDescent="0.35">
      <c r="B26" s="444" t="s">
        <v>498</v>
      </c>
      <c r="C26" s="476">
        <v>51</v>
      </c>
      <c r="D26" s="476">
        <v>44</v>
      </c>
    </row>
    <row r="27" spans="2:9" x14ac:dyDescent="0.35">
      <c r="B27" s="444" t="s">
        <v>497</v>
      </c>
      <c r="C27" s="476">
        <v>268</v>
      </c>
      <c r="D27" s="476">
        <v>98</v>
      </c>
    </row>
    <row r="28" spans="2:9" x14ac:dyDescent="0.35">
      <c r="B28" s="444" t="s">
        <v>496</v>
      </c>
      <c r="C28" s="476">
        <v>45</v>
      </c>
      <c r="D28" s="476">
        <v>42</v>
      </c>
    </row>
    <row r="29" spans="2:9" x14ac:dyDescent="0.35">
      <c r="B29" s="444" t="s">
        <v>495</v>
      </c>
      <c r="C29" s="476">
        <v>99</v>
      </c>
      <c r="D29" s="476">
        <v>102</v>
      </c>
    </row>
    <row r="30" spans="2:9" x14ac:dyDescent="0.35">
      <c r="B30" s="444" t="s">
        <v>494</v>
      </c>
      <c r="C30" s="476">
        <v>10</v>
      </c>
      <c r="D30" s="476">
        <v>10</v>
      </c>
    </row>
    <row r="31" spans="2:9" x14ac:dyDescent="0.35">
      <c r="B31" s="444" t="s">
        <v>493</v>
      </c>
      <c r="C31" s="476">
        <v>507</v>
      </c>
      <c r="D31" s="476">
        <v>466</v>
      </c>
    </row>
    <row r="32" spans="2:9" x14ac:dyDescent="0.35">
      <c r="B32" s="444" t="s">
        <v>492</v>
      </c>
      <c r="C32" s="476">
        <v>9</v>
      </c>
      <c r="D32" s="476">
        <v>9</v>
      </c>
    </row>
    <row r="33" spans="2:9" x14ac:dyDescent="0.35">
      <c r="B33" s="444" t="s">
        <v>491</v>
      </c>
      <c r="C33" s="476">
        <v>23</v>
      </c>
      <c r="D33" s="476">
        <v>22</v>
      </c>
    </row>
    <row r="34" spans="2:9" x14ac:dyDescent="0.35">
      <c r="B34" s="444" t="s">
        <v>135</v>
      </c>
      <c r="C34" s="476">
        <v>129</v>
      </c>
      <c r="D34" s="476">
        <v>121</v>
      </c>
    </row>
    <row r="35" spans="2:9" x14ac:dyDescent="0.35">
      <c r="B35" s="444" t="s">
        <v>490</v>
      </c>
      <c r="C35" s="476">
        <v>817</v>
      </c>
      <c r="D35" s="476">
        <v>789</v>
      </c>
    </row>
    <row r="36" spans="2:9" x14ac:dyDescent="0.35">
      <c r="B36" s="444" t="s">
        <v>489</v>
      </c>
      <c r="C36" s="476">
        <v>34</v>
      </c>
      <c r="D36" s="476">
        <v>35</v>
      </c>
    </row>
    <row r="37" spans="2:9" x14ac:dyDescent="0.35">
      <c r="B37" s="477" t="s">
        <v>488</v>
      </c>
      <c r="C37" s="478">
        <f>SUM(C4:C36)</f>
        <v>15886</v>
      </c>
      <c r="D37" s="478">
        <f>SUM(D4:D36)</f>
        <v>15645</v>
      </c>
      <c r="I37" s="103"/>
    </row>
  </sheetData>
  <mergeCells count="1">
    <mergeCell ref="B1:D1"/>
  </mergeCells>
  <pageMargins left="0.7" right="0.7" top="0.75" bottom="0.75" header="0.3" footer="0.3"/>
  <ignoredErrors>
    <ignoredError sqref="C37:D37" formulaRang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3888F-678D-4C91-9913-DBEF6D698D2E}">
  <sheetPr>
    <tabColor theme="9" tint="0.79998168889431442"/>
    <pageSetUpPr fitToPage="1"/>
  </sheetPr>
  <dimension ref="B2:I9"/>
  <sheetViews>
    <sheetView showGridLines="0" topLeftCell="A7" zoomScale="85" zoomScaleNormal="85" workbookViewId="0">
      <selection activeCell="K3" sqref="K3"/>
    </sheetView>
  </sheetViews>
  <sheetFormatPr baseColWidth="10" defaultColWidth="8.453125" defaultRowHeight="14.5" x14ac:dyDescent="0.35"/>
  <cols>
    <col min="1" max="1" width="4.81640625" style="84" customWidth="1"/>
    <col min="2" max="2" width="43" style="84" customWidth="1"/>
    <col min="3" max="5" width="14.6328125" style="84" customWidth="1"/>
    <col min="6" max="16384" width="8.453125" style="84"/>
  </cols>
  <sheetData>
    <row r="2" spans="2:9" ht="26" x14ac:dyDescent="0.6">
      <c r="B2" s="482" t="s">
        <v>479</v>
      </c>
      <c r="C2" s="482"/>
      <c r="D2" s="482"/>
      <c r="E2" s="482"/>
      <c r="F2" s="482"/>
      <c r="G2" s="482"/>
      <c r="H2" s="482"/>
      <c r="I2" s="482"/>
    </row>
    <row r="3" spans="2:9" x14ac:dyDescent="0.35">
      <c r="B3" s="208"/>
    </row>
    <row r="5" spans="2:9" x14ac:dyDescent="0.35">
      <c r="B5" s="209" t="s">
        <v>320</v>
      </c>
      <c r="C5" s="155">
        <v>2018</v>
      </c>
      <c r="D5" s="155">
        <v>2019</v>
      </c>
      <c r="E5" s="155">
        <v>2020</v>
      </c>
      <c r="F5" s="155">
        <v>2021</v>
      </c>
      <c r="G5" s="155">
        <v>2022</v>
      </c>
      <c r="H5" s="155">
        <v>2023</v>
      </c>
      <c r="I5" s="202">
        <v>2024</v>
      </c>
    </row>
    <row r="6" spans="2:9" ht="29" x14ac:dyDescent="0.35">
      <c r="B6" s="210" t="s">
        <v>208</v>
      </c>
      <c r="C6" s="181">
        <v>2</v>
      </c>
      <c r="D6" s="181">
        <v>2</v>
      </c>
      <c r="E6" s="181">
        <v>2</v>
      </c>
      <c r="F6" s="211">
        <v>3</v>
      </c>
      <c r="G6" s="211">
        <v>3</v>
      </c>
      <c r="H6" s="211">
        <v>3</v>
      </c>
      <c r="I6" s="212">
        <v>3</v>
      </c>
    </row>
    <row r="7" spans="2:9" ht="45.5" x14ac:dyDescent="0.35">
      <c r="B7" s="210" t="s">
        <v>813</v>
      </c>
      <c r="C7" s="213">
        <v>0.72</v>
      </c>
      <c r="D7" s="214">
        <v>0.71</v>
      </c>
      <c r="E7" s="214">
        <v>0.66</v>
      </c>
      <c r="F7" s="214">
        <v>0.82</v>
      </c>
      <c r="G7" s="214">
        <v>0.82</v>
      </c>
      <c r="H7" s="214">
        <v>0.74</v>
      </c>
      <c r="I7" s="215">
        <v>0.78</v>
      </c>
    </row>
    <row r="8" spans="2:9" ht="58" x14ac:dyDescent="0.35">
      <c r="B8" s="210" t="s">
        <v>306</v>
      </c>
      <c r="C8" s="157"/>
      <c r="D8" s="157"/>
      <c r="E8" s="157"/>
      <c r="F8" s="157"/>
      <c r="G8" s="157"/>
      <c r="H8" s="157"/>
      <c r="I8" s="215">
        <v>0.97</v>
      </c>
    </row>
    <row r="9" spans="2:9" ht="43.5" x14ac:dyDescent="0.35">
      <c r="B9" s="210" t="s">
        <v>307</v>
      </c>
      <c r="C9" s="157"/>
      <c r="D9" s="157"/>
      <c r="E9" s="157"/>
      <c r="F9" s="157"/>
      <c r="G9" s="157"/>
      <c r="H9" s="157"/>
      <c r="I9" s="215">
        <v>0.7</v>
      </c>
    </row>
  </sheetData>
  <sheetProtection formatCells="0" formatColumns="0" formatRows="0" insertColumns="0" insertRows="0" insertHyperlinks="0" deleteColumns="0" deleteRows="0"/>
  <mergeCells count="1">
    <mergeCell ref="B2:I2"/>
  </mergeCells>
  <pageMargins left="0.7" right="0.7" top="0.75" bottom="0.75" header="0.3" footer="0.3"/>
  <pageSetup paperSize="9" scale="92" orientation="portrait" r:id="rId1"/>
  <drawing r:id="rId2"/>
  <pictur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F720A-8F23-45FF-94DD-DDBF3EA62C9A}">
  <sheetPr>
    <tabColor theme="9" tint="0.79998168889431442"/>
    <pageSetUpPr fitToPage="1"/>
  </sheetPr>
  <dimension ref="A1:O40"/>
  <sheetViews>
    <sheetView showGridLines="0" view="pageBreakPreview" zoomScale="90" zoomScaleNormal="50" zoomScaleSheetLayoutView="90" workbookViewId="0">
      <selection activeCell="K3" sqref="K3"/>
    </sheetView>
  </sheetViews>
  <sheetFormatPr baseColWidth="10" defaultColWidth="8.453125" defaultRowHeight="14.5" x14ac:dyDescent="0.35"/>
  <cols>
    <col min="1" max="13" width="8.453125" style="84"/>
    <col min="14" max="14" width="6.1796875" style="84" customWidth="1"/>
    <col min="15" max="16384" width="8.453125" style="84"/>
  </cols>
  <sheetData>
    <row r="1" spans="1:15" ht="123.5" customHeight="1" x14ac:dyDescent="0.35">
      <c r="A1" s="481" t="s">
        <v>620</v>
      </c>
      <c r="B1" s="481"/>
      <c r="C1" s="481"/>
      <c r="D1" s="481"/>
      <c r="E1" s="481"/>
      <c r="F1" s="481"/>
      <c r="G1" s="481"/>
      <c r="H1" s="481"/>
      <c r="I1" s="481"/>
      <c r="J1" s="481"/>
      <c r="K1" s="481"/>
      <c r="L1" s="481"/>
      <c r="M1" s="481"/>
      <c r="N1" s="481"/>
      <c r="O1" s="439"/>
    </row>
    <row r="2" spans="1:15" ht="25.25" customHeight="1" x14ac:dyDescent="1">
      <c r="A2" s="93"/>
      <c r="B2" s="93"/>
      <c r="C2" s="93"/>
      <c r="D2" s="93"/>
      <c r="E2" s="93"/>
      <c r="F2" s="93"/>
      <c r="G2" s="93"/>
      <c r="H2" s="93"/>
      <c r="I2" s="93"/>
      <c r="J2" s="93"/>
      <c r="K2" s="93"/>
      <c r="L2" s="93"/>
      <c r="M2" s="93"/>
      <c r="N2" s="93"/>
      <c r="O2" s="439"/>
    </row>
    <row r="3" spans="1:15" ht="25.25" customHeight="1" x14ac:dyDescent="1">
      <c r="A3" s="93"/>
      <c r="B3" s="93"/>
      <c r="C3" s="93"/>
      <c r="D3" s="93"/>
      <c r="E3" s="93"/>
      <c r="F3" s="93"/>
      <c r="G3" s="93"/>
      <c r="H3" s="93"/>
      <c r="I3" s="93"/>
      <c r="J3" s="93"/>
      <c r="K3" s="93"/>
      <c r="L3" s="93"/>
      <c r="M3" s="93"/>
      <c r="N3" s="93"/>
      <c r="O3" s="439"/>
    </row>
    <row r="4" spans="1:15" ht="25.25" customHeight="1" x14ac:dyDescent="1">
      <c r="A4" s="93"/>
      <c r="B4" s="93"/>
      <c r="C4" s="93"/>
      <c r="D4" s="93"/>
      <c r="E4" s="93"/>
      <c r="F4" s="93"/>
      <c r="G4" s="93"/>
      <c r="H4" s="93"/>
      <c r="I4" s="93"/>
      <c r="J4" s="93"/>
      <c r="K4" s="93"/>
      <c r="L4" s="93"/>
      <c r="M4" s="93"/>
      <c r="N4" s="93"/>
      <c r="O4" s="439"/>
    </row>
    <row r="5" spans="1:15" ht="25.25" customHeight="1" x14ac:dyDescent="1">
      <c r="A5" s="93"/>
      <c r="B5" s="93"/>
      <c r="C5" s="93"/>
      <c r="D5" s="93"/>
      <c r="E5" s="93"/>
      <c r="F5" s="93"/>
      <c r="G5" s="93"/>
      <c r="H5" s="93"/>
      <c r="I5" s="93"/>
      <c r="J5" s="93"/>
      <c r="K5" s="93"/>
      <c r="L5" s="93"/>
      <c r="M5" s="93"/>
      <c r="N5" s="93"/>
      <c r="O5" s="439"/>
    </row>
    <row r="6" spans="1:15" ht="25.25" customHeight="1" x14ac:dyDescent="0.35">
      <c r="B6" s="439"/>
      <c r="C6" s="439"/>
      <c r="D6" s="439"/>
      <c r="E6" s="439"/>
      <c r="F6" s="439"/>
      <c r="G6" s="439"/>
      <c r="H6" s="439"/>
      <c r="I6" s="439"/>
      <c r="J6" s="439"/>
      <c r="K6" s="439"/>
      <c r="L6" s="439"/>
      <c r="M6" s="439"/>
      <c r="N6" s="439"/>
      <c r="O6" s="439"/>
    </row>
    <row r="7" spans="1:15" ht="25.25" customHeight="1" x14ac:dyDescent="0.35">
      <c r="B7" s="439"/>
      <c r="C7" s="439"/>
      <c r="D7" s="439"/>
      <c r="E7" s="439"/>
      <c r="F7" s="439"/>
      <c r="G7" s="439"/>
      <c r="H7" s="439"/>
      <c r="I7" s="439"/>
      <c r="J7" s="439"/>
      <c r="K7" s="439"/>
      <c r="L7" s="439"/>
      <c r="M7" s="439"/>
      <c r="N7" s="439"/>
      <c r="O7" s="439"/>
    </row>
    <row r="8" spans="1:15" ht="14.5" customHeight="1" x14ac:dyDescent="0.35">
      <c r="B8" s="439"/>
      <c r="C8" s="439"/>
      <c r="D8" s="439"/>
      <c r="E8" s="439"/>
      <c r="F8" s="439"/>
      <c r="G8" s="439"/>
      <c r="H8" s="439"/>
      <c r="I8" s="439"/>
      <c r="J8" s="439"/>
      <c r="K8" s="439"/>
      <c r="L8" s="439"/>
      <c r="M8" s="439"/>
      <c r="N8" s="439"/>
      <c r="O8" s="439"/>
    </row>
    <row r="9" spans="1:15" ht="14.5" customHeight="1" x14ac:dyDescent="0.35">
      <c r="B9" s="439"/>
      <c r="C9" s="439"/>
      <c r="D9" s="439"/>
      <c r="E9" s="439"/>
      <c r="F9" s="439"/>
      <c r="G9" s="439"/>
      <c r="H9" s="439"/>
      <c r="I9" s="439"/>
      <c r="J9" s="439"/>
      <c r="K9" s="439"/>
      <c r="L9" s="439"/>
      <c r="M9" s="439"/>
      <c r="N9" s="439"/>
      <c r="O9" s="439"/>
    </row>
    <row r="10" spans="1:15" ht="14.5" customHeight="1" x14ac:dyDescent="0.35">
      <c r="B10" s="439"/>
      <c r="C10" s="439"/>
      <c r="D10" s="439"/>
      <c r="E10" s="439"/>
      <c r="F10" s="439"/>
      <c r="G10" s="439"/>
      <c r="H10" s="439"/>
      <c r="I10" s="439"/>
      <c r="J10" s="439"/>
      <c r="K10" s="439"/>
      <c r="L10" s="439"/>
      <c r="M10" s="439"/>
      <c r="N10" s="439"/>
      <c r="O10" s="439"/>
    </row>
    <row r="11" spans="1:15" ht="14.5" customHeight="1" x14ac:dyDescent="0.35">
      <c r="B11" s="439"/>
      <c r="C11" s="439"/>
      <c r="D11" s="439"/>
      <c r="E11" s="439"/>
      <c r="F11" s="439"/>
      <c r="G11" s="439"/>
      <c r="H11" s="439"/>
      <c r="I11" s="439"/>
      <c r="J11" s="439"/>
      <c r="K11" s="439"/>
      <c r="L11" s="439"/>
      <c r="M11" s="439"/>
      <c r="N11" s="439"/>
      <c r="O11" s="439"/>
    </row>
    <row r="12" spans="1:15" ht="14.5" customHeight="1" x14ac:dyDescent="0.35">
      <c r="B12" s="439"/>
      <c r="C12" s="439"/>
      <c r="D12" s="439"/>
      <c r="E12" s="439"/>
      <c r="F12" s="439"/>
      <c r="G12" s="439"/>
      <c r="H12" s="439"/>
      <c r="I12" s="439"/>
      <c r="J12" s="439"/>
      <c r="K12" s="439"/>
      <c r="L12" s="439"/>
      <c r="M12" s="439"/>
      <c r="N12" s="439"/>
      <c r="O12" s="439"/>
    </row>
    <row r="13" spans="1:15" ht="14.5" customHeight="1" x14ac:dyDescent="0.35">
      <c r="B13" s="439"/>
      <c r="C13" s="439"/>
      <c r="D13" s="439"/>
      <c r="E13" s="439"/>
      <c r="F13" s="439"/>
      <c r="G13" s="439"/>
      <c r="H13" s="439"/>
      <c r="I13" s="439"/>
      <c r="J13" s="439"/>
      <c r="K13" s="439"/>
      <c r="L13" s="439"/>
      <c r="M13" s="439"/>
      <c r="N13" s="439"/>
      <c r="O13" s="439"/>
    </row>
    <row r="14" spans="1:15" ht="14.5" customHeight="1" x14ac:dyDescent="0.35">
      <c r="B14" s="439"/>
      <c r="C14" s="439"/>
      <c r="D14" s="439"/>
      <c r="E14" s="439"/>
      <c r="F14" s="439"/>
      <c r="G14" s="439"/>
      <c r="H14" s="439"/>
      <c r="I14" s="439"/>
      <c r="J14" s="439"/>
      <c r="K14" s="439"/>
      <c r="L14" s="439"/>
      <c r="M14" s="439"/>
      <c r="N14" s="439"/>
      <c r="O14" s="439"/>
    </row>
    <row r="15" spans="1:15" ht="14.5" customHeight="1" x14ac:dyDescent="0.35">
      <c r="B15" s="439"/>
      <c r="C15" s="439"/>
      <c r="D15" s="439"/>
      <c r="E15" s="439"/>
      <c r="F15" s="439"/>
      <c r="G15" s="439"/>
      <c r="H15" s="439"/>
      <c r="I15" s="439"/>
      <c r="J15" s="439"/>
      <c r="K15" s="439"/>
      <c r="L15" s="439"/>
      <c r="M15" s="439"/>
      <c r="N15" s="439"/>
      <c r="O15" s="439"/>
    </row>
    <row r="16" spans="1:15" ht="14.5" customHeight="1" x14ac:dyDescent="0.35">
      <c r="B16" s="439"/>
      <c r="C16" s="439"/>
      <c r="D16" s="439"/>
      <c r="E16" s="439"/>
      <c r="F16" s="439"/>
      <c r="G16" s="439"/>
      <c r="H16" s="439"/>
      <c r="I16" s="439"/>
      <c r="J16" s="439"/>
      <c r="K16" s="439"/>
      <c r="L16" s="439"/>
      <c r="M16" s="439"/>
      <c r="N16" s="439"/>
      <c r="O16" s="439"/>
    </row>
    <row r="17" spans="2:15" ht="14.5" customHeight="1" x14ac:dyDescent="0.35">
      <c r="B17" s="439"/>
      <c r="C17" s="439"/>
      <c r="D17" s="439"/>
      <c r="E17" s="439"/>
      <c r="F17" s="439"/>
      <c r="G17" s="439"/>
      <c r="H17" s="439"/>
      <c r="I17" s="439"/>
      <c r="J17" s="439"/>
      <c r="K17" s="439"/>
      <c r="L17" s="439"/>
      <c r="M17" s="439"/>
      <c r="N17" s="439"/>
      <c r="O17" s="439"/>
    </row>
    <row r="18" spans="2:15" ht="14.5" customHeight="1" x14ac:dyDescent="0.35">
      <c r="B18" s="439"/>
      <c r="C18" s="439"/>
      <c r="D18" s="439"/>
      <c r="E18" s="439"/>
      <c r="F18" s="439"/>
      <c r="G18" s="439"/>
      <c r="H18" s="439"/>
      <c r="I18" s="439"/>
      <c r="J18" s="439"/>
      <c r="K18" s="439"/>
      <c r="L18" s="439"/>
      <c r="M18" s="439"/>
      <c r="N18" s="439"/>
      <c r="O18" s="439"/>
    </row>
    <row r="30" spans="2:15" ht="23.5" x14ac:dyDescent="0.55000000000000004">
      <c r="B30" s="282" t="s">
        <v>801</v>
      </c>
    </row>
    <row r="31" spans="2:15" hidden="1" x14ac:dyDescent="0.35"/>
    <row r="32" spans="2:15" hidden="1" x14ac:dyDescent="0.35"/>
    <row r="33" spans="2:3" hidden="1" x14ac:dyDescent="0.35"/>
    <row r="35" spans="2:3" ht="15.5" x14ac:dyDescent="0.35">
      <c r="B35" s="446" t="s">
        <v>803</v>
      </c>
      <c r="C35" s="115" t="s">
        <v>802</v>
      </c>
    </row>
    <row r="36" spans="2:3" ht="15.5" x14ac:dyDescent="0.35">
      <c r="B36" s="446" t="s">
        <v>803</v>
      </c>
      <c r="C36" s="170" t="s">
        <v>850</v>
      </c>
    </row>
    <row r="37" spans="2:3" ht="15.5" x14ac:dyDescent="0.35">
      <c r="B37" s="446" t="s">
        <v>803</v>
      </c>
      <c r="C37" s="170" t="s">
        <v>851</v>
      </c>
    </row>
    <row r="38" spans="2:3" ht="15.5" x14ac:dyDescent="0.35">
      <c r="B38" s="446" t="s">
        <v>803</v>
      </c>
      <c r="C38" s="170" t="s">
        <v>852</v>
      </c>
    </row>
    <row r="39" spans="2:3" ht="15.5" x14ac:dyDescent="0.35">
      <c r="B39" s="446" t="s">
        <v>803</v>
      </c>
      <c r="C39" s="170" t="s">
        <v>853</v>
      </c>
    </row>
    <row r="40" spans="2:3" ht="15.5" x14ac:dyDescent="0.35">
      <c r="B40" s="446" t="s">
        <v>803</v>
      </c>
      <c r="C40" s="115" t="s">
        <v>804</v>
      </c>
    </row>
  </sheetData>
  <sheetProtection formatCells="0" formatColumns="0" formatRows="0" insertColumns="0" insertRows="0" insertHyperlinks="0" deleteColumns="0" deleteRows="0" sort="0" autoFilter="0" pivotTables="0"/>
  <mergeCells count="1">
    <mergeCell ref="A1:N1"/>
  </mergeCells>
  <pageMargins left="0.7" right="0.7" top="0.75" bottom="0.75" header="0.3" footer="0.3"/>
  <pageSetup paperSize="9" scale="64"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2974B-5CBD-434A-A003-A45821F661AC}">
  <sheetPr>
    <tabColor theme="9" tint="0.79998168889431442"/>
    <pageSetUpPr fitToPage="1"/>
  </sheetPr>
  <dimension ref="B2:J43"/>
  <sheetViews>
    <sheetView showGridLines="0" topLeftCell="A40" zoomScale="96" zoomScaleNormal="96" workbookViewId="0">
      <selection activeCell="K3" sqref="K3"/>
    </sheetView>
  </sheetViews>
  <sheetFormatPr baseColWidth="10" defaultColWidth="8.453125" defaultRowHeight="14.5" x14ac:dyDescent="0.35"/>
  <cols>
    <col min="1" max="1" width="4.81640625" style="84" customWidth="1"/>
    <col min="2" max="2" width="84" style="84" bestFit="1" customWidth="1"/>
    <col min="3" max="9" width="11.81640625" style="84" customWidth="1"/>
    <col min="10" max="16384" width="8.453125" style="84"/>
  </cols>
  <sheetData>
    <row r="2" spans="2:8" ht="26" x14ac:dyDescent="0.35">
      <c r="B2" s="483" t="s">
        <v>786</v>
      </c>
      <c r="C2" s="483"/>
      <c r="D2" s="483"/>
      <c r="E2" s="483"/>
    </row>
    <row r="4" spans="2:8" ht="15.5" x14ac:dyDescent="0.35">
      <c r="B4" s="188" t="s">
        <v>517</v>
      </c>
    </row>
    <row r="6" spans="2:8" ht="15.5" x14ac:dyDescent="0.35">
      <c r="B6" s="168" t="s">
        <v>486</v>
      </c>
      <c r="C6" s="86">
        <v>2023</v>
      </c>
      <c r="D6" s="86">
        <v>2024</v>
      </c>
    </row>
    <row r="7" spans="2:8" ht="15.5" x14ac:dyDescent="0.35">
      <c r="B7" s="189" t="s">
        <v>165</v>
      </c>
      <c r="C7" s="190">
        <f>SUM(C8:C9)</f>
        <v>52</v>
      </c>
      <c r="D7" s="191">
        <f>SUM(D8:D9)</f>
        <v>59</v>
      </c>
    </row>
    <row r="8" spans="2:8" x14ac:dyDescent="0.35">
      <c r="B8" s="157" t="s">
        <v>147</v>
      </c>
      <c r="C8" s="192">
        <v>38</v>
      </c>
      <c r="D8" s="193">
        <v>42</v>
      </c>
    </row>
    <row r="9" spans="2:8" x14ac:dyDescent="0.35">
      <c r="B9" s="157" t="s">
        <v>150</v>
      </c>
      <c r="C9" s="192">
        <v>14</v>
      </c>
      <c r="D9" s="193">
        <v>17</v>
      </c>
    </row>
    <row r="10" spans="2:8" ht="15.5" x14ac:dyDescent="0.35">
      <c r="B10" s="168" t="s">
        <v>518</v>
      </c>
      <c r="C10" s="194">
        <v>2023</v>
      </c>
      <c r="D10" s="86">
        <v>2024</v>
      </c>
    </row>
    <row r="11" spans="2:8" ht="15.5" x14ac:dyDescent="0.35">
      <c r="B11" s="189" t="s">
        <v>165</v>
      </c>
      <c r="C11" s="195">
        <v>1</v>
      </c>
      <c r="D11" s="195">
        <v>1</v>
      </c>
    </row>
    <row r="12" spans="2:8" ht="15.5" x14ac:dyDescent="0.35">
      <c r="B12" s="157" t="s">
        <v>147</v>
      </c>
      <c r="C12" s="195">
        <f>C8/C$7</f>
        <v>0.73076923076923073</v>
      </c>
      <c r="D12" s="195">
        <f>D8/D$7</f>
        <v>0.71186440677966101</v>
      </c>
    </row>
    <row r="13" spans="2:8" ht="15.5" x14ac:dyDescent="0.35">
      <c r="B13" s="157" t="s">
        <v>150</v>
      </c>
      <c r="C13" s="195">
        <f>C9/C$7</f>
        <v>0.26923076923076922</v>
      </c>
      <c r="D13" s="195">
        <f>D9/D$7</f>
        <v>0.28813559322033899</v>
      </c>
    </row>
    <row r="15" spans="2:8" ht="15.5" x14ac:dyDescent="0.35">
      <c r="B15" s="188" t="s">
        <v>519</v>
      </c>
      <c r="C15" s="115"/>
    </row>
    <row r="16" spans="2:8" ht="15.5" x14ac:dyDescent="0.35">
      <c r="B16" s="115"/>
      <c r="C16" s="115"/>
      <c r="G16" s="166"/>
      <c r="H16" s="166"/>
    </row>
    <row r="17" spans="2:10" ht="15.5" x14ac:dyDescent="0.35">
      <c r="B17" s="168" t="s">
        <v>520</v>
      </c>
      <c r="C17" s="196">
        <v>2023</v>
      </c>
      <c r="D17" s="86">
        <v>2024</v>
      </c>
    </row>
    <row r="18" spans="2:10" ht="15.5" x14ac:dyDescent="0.35">
      <c r="B18" s="189" t="s">
        <v>165</v>
      </c>
      <c r="C18" s="190">
        <f>SUM(C19:C21)</f>
        <v>15886</v>
      </c>
      <c r="D18" s="191">
        <f>SUM(D19:D21)</f>
        <v>15645</v>
      </c>
    </row>
    <row r="19" spans="2:10" ht="15.5" x14ac:dyDescent="0.35">
      <c r="B19" s="170" t="s">
        <v>153</v>
      </c>
      <c r="C19" s="190">
        <v>2547</v>
      </c>
      <c r="D19" s="191">
        <v>2266</v>
      </c>
    </row>
    <row r="20" spans="2:10" ht="15.5" x14ac:dyDescent="0.35">
      <c r="B20" s="170" t="s">
        <v>272</v>
      </c>
      <c r="C20" s="190">
        <v>9818</v>
      </c>
      <c r="D20" s="191">
        <v>9644</v>
      </c>
    </row>
    <row r="21" spans="2:10" ht="15.5" x14ac:dyDescent="0.35">
      <c r="B21" s="197" t="s">
        <v>154</v>
      </c>
      <c r="C21" s="198">
        <v>3521</v>
      </c>
      <c r="D21" s="199">
        <v>3735</v>
      </c>
    </row>
    <row r="22" spans="2:10" ht="15.5" x14ac:dyDescent="0.35">
      <c r="B22" s="170"/>
      <c r="C22" s="190"/>
      <c r="D22" s="200"/>
      <c r="F22" s="170"/>
      <c r="G22" s="195"/>
      <c r="H22" s="195"/>
    </row>
    <row r="23" spans="2:10" ht="15.5" x14ac:dyDescent="0.35">
      <c r="B23" s="168" t="s">
        <v>521</v>
      </c>
      <c r="C23" s="194">
        <v>2023</v>
      </c>
      <c r="D23" s="86">
        <v>2024</v>
      </c>
      <c r="F23" s="170"/>
      <c r="G23" s="195"/>
      <c r="H23" s="195"/>
    </row>
    <row r="24" spans="2:10" ht="15.5" x14ac:dyDescent="0.35">
      <c r="B24" s="189"/>
      <c r="C24" s="195"/>
      <c r="D24" s="195"/>
      <c r="F24" s="170"/>
      <c r="G24" s="195"/>
      <c r="H24" s="195"/>
    </row>
    <row r="25" spans="2:10" ht="15.5" x14ac:dyDescent="0.35">
      <c r="B25" s="170" t="s">
        <v>153</v>
      </c>
      <c r="C25" s="195">
        <f t="shared" ref="C25:D27" si="0">C19/C$18</f>
        <v>0.16032985018255067</v>
      </c>
      <c r="D25" s="195">
        <f t="shared" si="0"/>
        <v>0.14483860658357303</v>
      </c>
      <c r="H25" s="166"/>
      <c r="I25" s="166"/>
      <c r="J25" s="166"/>
    </row>
    <row r="26" spans="2:10" ht="15.5" x14ac:dyDescent="0.35">
      <c r="B26" s="170" t="s">
        <v>272</v>
      </c>
      <c r="C26" s="195">
        <f t="shared" si="0"/>
        <v>0.61802845272567042</v>
      </c>
      <c r="D26" s="195">
        <f t="shared" si="0"/>
        <v>0.61642697347395337</v>
      </c>
    </row>
    <row r="27" spans="2:10" ht="15.5" x14ac:dyDescent="0.35">
      <c r="B27" s="197" t="s">
        <v>154</v>
      </c>
      <c r="C27" s="201">
        <f t="shared" si="0"/>
        <v>0.22164169709177892</v>
      </c>
      <c r="D27" s="201">
        <f t="shared" si="0"/>
        <v>0.23873441994247363</v>
      </c>
    </row>
    <row r="29" spans="2:10" ht="15.5" x14ac:dyDescent="0.35">
      <c r="B29" s="531" t="s">
        <v>146</v>
      </c>
      <c r="C29" s="531"/>
      <c r="D29" s="531"/>
      <c r="E29" s="531"/>
      <c r="F29" s="531"/>
      <c r="G29" s="531"/>
      <c r="H29" s="531"/>
      <c r="I29" s="531"/>
    </row>
    <row r="30" spans="2:10" ht="15.5" x14ac:dyDescent="0.35">
      <c r="B30" s="170"/>
      <c r="C30" s="170"/>
      <c r="D30" s="170"/>
      <c r="E30" s="170"/>
      <c r="F30" s="170"/>
      <c r="G30" s="170"/>
      <c r="H30" s="170"/>
      <c r="I30" s="157"/>
    </row>
    <row r="31" spans="2:10" x14ac:dyDescent="0.35">
      <c r="B31" s="155"/>
      <c r="C31" s="155">
        <v>2018</v>
      </c>
      <c r="D31" s="155">
        <v>2019</v>
      </c>
      <c r="E31" s="155">
        <v>2020</v>
      </c>
      <c r="F31" s="155">
        <v>2021</v>
      </c>
      <c r="G31" s="155">
        <v>2022</v>
      </c>
      <c r="H31" s="155">
        <v>2023</v>
      </c>
      <c r="I31" s="202" t="s">
        <v>305</v>
      </c>
    </row>
    <row r="32" spans="2:10" ht="15.5" x14ac:dyDescent="0.35">
      <c r="B32" s="170" t="s">
        <v>147</v>
      </c>
      <c r="C32" s="203" t="s">
        <v>148</v>
      </c>
      <c r="D32" s="203" t="s">
        <v>148</v>
      </c>
      <c r="E32" s="203" t="s">
        <v>149</v>
      </c>
      <c r="F32" s="203" t="s">
        <v>149</v>
      </c>
      <c r="G32" s="203" t="s">
        <v>149</v>
      </c>
      <c r="H32" s="203" t="s">
        <v>262</v>
      </c>
      <c r="I32" s="203" t="s">
        <v>262</v>
      </c>
    </row>
    <row r="33" spans="2:9" ht="15.5" x14ac:dyDescent="0.35">
      <c r="B33" s="170" t="s">
        <v>150</v>
      </c>
      <c r="C33" s="203" t="s">
        <v>151</v>
      </c>
      <c r="D33" s="203" t="s">
        <v>151</v>
      </c>
      <c r="E33" s="203" t="s">
        <v>152</v>
      </c>
      <c r="F33" s="203" t="s">
        <v>152</v>
      </c>
      <c r="G33" s="203" t="s">
        <v>152</v>
      </c>
      <c r="H33" s="203" t="s">
        <v>263</v>
      </c>
      <c r="I33" s="203" t="s">
        <v>263</v>
      </c>
    </row>
    <row r="34" spans="2:9" ht="15.5" x14ac:dyDescent="0.35">
      <c r="B34" s="170"/>
      <c r="C34" s="170"/>
      <c r="D34" s="170"/>
      <c r="E34" s="170"/>
      <c r="F34" s="170"/>
      <c r="G34" s="170"/>
      <c r="H34" s="170"/>
      <c r="I34" s="157"/>
    </row>
    <row r="35" spans="2:9" ht="15.5" x14ac:dyDescent="0.35">
      <c r="B35" s="204" t="s">
        <v>103</v>
      </c>
      <c r="C35" s="204">
        <v>2018</v>
      </c>
      <c r="D35" s="204">
        <v>2019</v>
      </c>
      <c r="E35" s="204">
        <v>2020</v>
      </c>
      <c r="F35" s="204">
        <v>2021</v>
      </c>
      <c r="G35" s="204">
        <v>2022</v>
      </c>
      <c r="H35" s="204">
        <v>2023</v>
      </c>
      <c r="I35" s="205" t="s">
        <v>304</v>
      </c>
    </row>
    <row r="36" spans="2:9" ht="15.5" x14ac:dyDescent="0.35">
      <c r="B36" s="170" t="s">
        <v>25</v>
      </c>
      <c r="C36" s="206">
        <v>7.0000000000000007E-2</v>
      </c>
      <c r="D36" s="206">
        <v>0.23</v>
      </c>
      <c r="E36" s="206">
        <v>0.25</v>
      </c>
      <c r="F36" s="206">
        <v>0.38</v>
      </c>
      <c r="G36" s="206">
        <v>0.33</v>
      </c>
      <c r="H36" s="206">
        <v>0.28999999999999998</v>
      </c>
      <c r="I36" s="206">
        <v>0.33</v>
      </c>
    </row>
    <row r="37" spans="2:9" ht="15.5" x14ac:dyDescent="0.35">
      <c r="B37" s="170" t="s">
        <v>104</v>
      </c>
      <c r="C37" s="206"/>
      <c r="D37" s="206">
        <v>0.22</v>
      </c>
      <c r="E37" s="206">
        <v>0.28999999999999998</v>
      </c>
      <c r="F37" s="206">
        <v>0.28999999999999998</v>
      </c>
      <c r="G37" s="206">
        <v>0.28999999999999998</v>
      </c>
      <c r="H37" s="206">
        <v>0.28999999999999998</v>
      </c>
      <c r="I37" s="206">
        <v>0.28999999999999998</v>
      </c>
    </row>
    <row r="38" spans="2:9" ht="15.5" x14ac:dyDescent="0.35">
      <c r="B38" s="170" t="s">
        <v>155</v>
      </c>
      <c r="C38" s="206"/>
      <c r="D38" s="206">
        <v>0.16</v>
      </c>
      <c r="E38" s="206">
        <v>0.25</v>
      </c>
      <c r="F38" s="206">
        <v>0.21</v>
      </c>
      <c r="G38" s="206">
        <v>0.1968</v>
      </c>
      <c r="H38" s="206">
        <v>0.24390243902438999</v>
      </c>
      <c r="I38" s="206">
        <v>0.25</v>
      </c>
    </row>
    <row r="39" spans="2:9" ht="15.5" x14ac:dyDescent="0.35">
      <c r="B39" s="207" t="s">
        <v>106</v>
      </c>
      <c r="C39" s="206">
        <v>0.12</v>
      </c>
      <c r="D39" s="206">
        <v>0.17</v>
      </c>
      <c r="E39" s="206">
        <v>0.25</v>
      </c>
      <c r="F39" s="206">
        <v>0.22</v>
      </c>
      <c r="G39" s="206">
        <v>0.20680000000000001</v>
      </c>
      <c r="H39" s="206">
        <v>0.28000000000000003</v>
      </c>
      <c r="I39" s="206">
        <v>0.26</v>
      </c>
    </row>
    <row r="40" spans="2:9" ht="15.5" x14ac:dyDescent="0.35">
      <c r="B40" s="170"/>
      <c r="C40" s="195"/>
      <c r="D40" s="195"/>
      <c r="E40" s="195"/>
      <c r="F40" s="195"/>
      <c r="G40" s="195"/>
      <c r="H40" s="170"/>
      <c r="I40" s="157"/>
    </row>
    <row r="41" spans="2:9" ht="15.5" x14ac:dyDescent="0.35">
      <c r="B41" s="170" t="s">
        <v>145</v>
      </c>
      <c r="C41" s="170"/>
      <c r="D41" s="170"/>
      <c r="E41" s="170"/>
      <c r="F41" s="170"/>
      <c r="G41" s="170"/>
      <c r="H41" s="170"/>
      <c r="I41" s="157"/>
    </row>
    <row r="42" spans="2:9" ht="15.5" x14ac:dyDescent="0.35">
      <c r="B42" s="170" t="s">
        <v>139</v>
      </c>
      <c r="C42" s="170"/>
      <c r="D42" s="170"/>
      <c r="E42" s="170"/>
      <c r="F42" s="170"/>
      <c r="G42" s="170"/>
      <c r="H42" s="170"/>
      <c r="I42" s="157"/>
    </row>
    <row r="43" spans="2:9" ht="15.5" x14ac:dyDescent="0.35">
      <c r="B43" s="170" t="s">
        <v>156</v>
      </c>
      <c r="C43" s="170"/>
      <c r="D43" s="170"/>
      <c r="E43" s="170"/>
      <c r="F43" s="170"/>
      <c r="G43" s="170"/>
      <c r="H43" s="170"/>
      <c r="I43" s="157"/>
    </row>
  </sheetData>
  <sheetProtection formatCells="0" formatColumns="0" formatRows="0" insertColumns="0" insertRows="0" insertHyperlinks="0" deleteColumns="0" deleteRows="0"/>
  <mergeCells count="2">
    <mergeCell ref="B2:E2"/>
    <mergeCell ref="B29:I29"/>
  </mergeCells>
  <pageMargins left="0.23622047244094491" right="0.23622047244094491" top="0.74803149606299213" bottom="0.74803149606299213" header="0.31496062992125984" footer="0.31496062992125984"/>
  <pageSetup paperSize="9" scale="43" orientation="landscape" r:id="rId1"/>
  <headerFooter>
    <oddHeader>&amp;L&amp;"Calibri"&amp;11&amp;K000000&amp;"Aptos Narrow"&amp;11&amp;K000000Sustainability Data Pack 2022&amp;CRHI Magnesita&amp;R&amp;G</oddHeader>
    <oddFooter>&amp;R&amp;P/&amp;N</oddFooter>
  </headerFooter>
  <drawing r:id="rId2"/>
  <legacyDrawingHF r:id="rId3"/>
  <picture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619DD-4EBD-43DC-9894-1479BF590032}">
  <sheetPr>
    <tabColor theme="9" tint="0.79998168889431442"/>
    <pageSetUpPr fitToPage="1"/>
  </sheetPr>
  <dimension ref="B2:I19"/>
  <sheetViews>
    <sheetView showGridLines="0" topLeftCell="A9" zoomScale="98" zoomScaleNormal="98" workbookViewId="0">
      <selection activeCell="K3" sqref="K3"/>
    </sheetView>
  </sheetViews>
  <sheetFormatPr baseColWidth="10" defaultColWidth="8.453125" defaultRowHeight="14.5" x14ac:dyDescent="0.35"/>
  <cols>
    <col min="1" max="1" width="4.81640625" style="84" customWidth="1"/>
    <col min="2" max="2" width="57.453125" style="84" customWidth="1"/>
    <col min="3" max="7" width="9.453125" style="84" customWidth="1"/>
    <col min="8" max="8" width="8.453125" style="84"/>
    <col min="9" max="9" width="11.1796875" style="84" customWidth="1"/>
    <col min="10" max="16384" width="8.453125" style="84"/>
  </cols>
  <sheetData>
    <row r="2" spans="2:9" ht="26" x14ac:dyDescent="0.35">
      <c r="B2" s="483" t="s">
        <v>480</v>
      </c>
      <c r="C2" s="483"/>
      <c r="D2" s="483"/>
      <c r="E2" s="483"/>
      <c r="F2" s="483"/>
      <c r="G2" s="483"/>
      <c r="H2" s="483"/>
      <c r="I2" s="483"/>
    </row>
    <row r="4" spans="2:9" x14ac:dyDescent="0.35">
      <c r="B4" s="498"/>
      <c r="C4" s="498"/>
      <c r="D4" s="498"/>
      <c r="E4" s="498"/>
      <c r="F4" s="498"/>
    </row>
    <row r="5" spans="2:9" ht="15.5" x14ac:dyDescent="0.35">
      <c r="B5" s="179"/>
      <c r="C5" s="86">
        <v>2018</v>
      </c>
      <c r="D5" s="86">
        <v>2019</v>
      </c>
      <c r="E5" s="86">
        <v>2020</v>
      </c>
      <c r="F5" s="86">
        <v>2021</v>
      </c>
      <c r="G5" s="86">
        <v>2022</v>
      </c>
      <c r="H5" s="86">
        <v>2023</v>
      </c>
      <c r="I5" s="86">
        <v>2024</v>
      </c>
    </row>
    <row r="6" spans="2:9" x14ac:dyDescent="0.35">
      <c r="B6" s="180" t="s">
        <v>157</v>
      </c>
      <c r="C6" s="181">
        <v>0.43</v>
      </c>
      <c r="D6" s="181">
        <v>0.28000000000000003</v>
      </c>
      <c r="E6" s="181">
        <v>0.13</v>
      </c>
      <c r="F6" s="181">
        <v>0.19</v>
      </c>
      <c r="G6" s="182">
        <v>0.2</v>
      </c>
      <c r="H6" s="182">
        <v>0.16</v>
      </c>
      <c r="I6" s="183">
        <v>0.11</v>
      </c>
    </row>
    <row r="7" spans="2:9" x14ac:dyDescent="0.35">
      <c r="B7" s="180" t="s">
        <v>619</v>
      </c>
      <c r="C7" s="181">
        <v>2.15</v>
      </c>
      <c r="D7" s="181">
        <v>1.4000000000000001</v>
      </c>
      <c r="E7" s="181">
        <v>0.65</v>
      </c>
      <c r="F7" s="181">
        <v>0.95</v>
      </c>
      <c r="G7" s="182">
        <v>1</v>
      </c>
      <c r="H7" s="182">
        <v>0.8</v>
      </c>
      <c r="I7" s="183">
        <v>0.52</v>
      </c>
    </row>
    <row r="8" spans="2:9" x14ac:dyDescent="0.35">
      <c r="B8" s="184"/>
    </row>
    <row r="10" spans="2:9" ht="15.5" x14ac:dyDescent="0.35">
      <c r="B10" s="179" t="s">
        <v>347</v>
      </c>
      <c r="C10" s="86">
        <v>2024</v>
      </c>
    </row>
    <row r="11" spans="2:9" ht="26.5" customHeight="1" x14ac:dyDescent="0.35">
      <c r="B11" s="180" t="s">
        <v>341</v>
      </c>
      <c r="C11" s="185">
        <v>1</v>
      </c>
    </row>
    <row r="12" spans="2:9" ht="26.5" customHeight="1" x14ac:dyDescent="0.35">
      <c r="B12" s="180" t="s">
        <v>342</v>
      </c>
      <c r="C12" s="186">
        <v>1</v>
      </c>
    </row>
    <row r="13" spans="2:9" ht="26.5" customHeight="1" x14ac:dyDescent="0.35">
      <c r="B13" s="180" t="s">
        <v>343</v>
      </c>
      <c r="C13" s="186">
        <v>1</v>
      </c>
    </row>
    <row r="14" spans="2:9" ht="26.5" customHeight="1" x14ac:dyDescent="0.35">
      <c r="B14" s="180" t="s">
        <v>344</v>
      </c>
      <c r="C14" s="186">
        <v>115</v>
      </c>
    </row>
    <row r="15" spans="2:9" ht="26.5" customHeight="1" x14ac:dyDescent="0.35">
      <c r="B15" s="180" t="s">
        <v>345</v>
      </c>
      <c r="C15" s="479">
        <v>2.0299999999999998</v>
      </c>
    </row>
    <row r="18" spans="2:2" x14ac:dyDescent="0.35">
      <c r="B18" s="187" t="s">
        <v>145</v>
      </c>
    </row>
    <row r="19" spans="2:2" x14ac:dyDescent="0.35">
      <c r="B19" s="187" t="s">
        <v>485</v>
      </c>
    </row>
  </sheetData>
  <sheetProtection formatCells="0" formatColumns="0" formatRows="0" insertColumns="0" insertRows="0" insertHyperlinks="0" deleteColumns="0" deleteRows="0"/>
  <mergeCells count="2">
    <mergeCell ref="B4:F4"/>
    <mergeCell ref="B2:I2"/>
  </mergeCells>
  <pageMargins left="0.23622047244094491" right="0.23622047244094491" top="0.74803149606299213" bottom="0.74803149606299213" header="0.31496062992125984" footer="0.31496062992125984"/>
  <pageSetup paperSize="9" scale="98" orientation="landscape" r:id="rId1"/>
  <headerFooter>
    <oddHeader>&amp;L&amp;"Calibri"&amp;11&amp;K000000&amp;"Aptos Narrow"&amp;11&amp;K000000Sustainability Data Pack 2022&amp;CRHI Magnesita&amp;R&amp;G</oddHeader>
    <oddFooter>&amp;R&amp;P/&amp;N</oddFooter>
  </headerFooter>
  <drawing r:id="rId2"/>
  <legacyDrawingHF r:id="rId3"/>
  <picture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64505-915E-418F-AFB2-29088A3B4380}">
  <sheetPr>
    <tabColor theme="9" tint="0.79998168889431442"/>
  </sheetPr>
  <dimension ref="B1:E11"/>
  <sheetViews>
    <sheetView showGridLines="0" workbookViewId="0">
      <selection activeCell="K3" sqref="K3"/>
    </sheetView>
  </sheetViews>
  <sheetFormatPr baseColWidth="10" defaultColWidth="11.453125" defaultRowHeight="14.5" x14ac:dyDescent="0.35"/>
  <cols>
    <col min="1" max="2" width="11.453125" style="84"/>
    <col min="3" max="3" width="77.453125" style="98" customWidth="1"/>
    <col min="4" max="16384" width="11.453125" style="84"/>
  </cols>
  <sheetData>
    <row r="1" spans="2:5" ht="21" x14ac:dyDescent="0.5">
      <c r="B1" s="532" t="s">
        <v>764</v>
      </c>
      <c r="C1" s="532"/>
      <c r="D1" s="532"/>
      <c r="E1" s="532"/>
    </row>
    <row r="3" spans="2:5" ht="15.5" x14ac:dyDescent="0.35">
      <c r="B3" s="179" t="s">
        <v>763</v>
      </c>
      <c r="C3" s="86"/>
      <c r="D3" s="86"/>
      <c r="E3" s="86">
        <v>2024</v>
      </c>
    </row>
    <row r="4" spans="2:5" x14ac:dyDescent="0.35">
      <c r="B4" s="84" t="s">
        <v>581</v>
      </c>
      <c r="C4" s="98" t="s">
        <v>582</v>
      </c>
      <c r="D4" s="84" t="s">
        <v>583</v>
      </c>
      <c r="E4" s="151">
        <v>25</v>
      </c>
    </row>
    <row r="5" spans="2:5" x14ac:dyDescent="0.35">
      <c r="B5" s="84" t="s">
        <v>581</v>
      </c>
      <c r="C5" s="98" t="s">
        <v>584</v>
      </c>
      <c r="D5" s="84" t="s">
        <v>583</v>
      </c>
      <c r="E5" s="151">
        <v>0</v>
      </c>
    </row>
    <row r="6" spans="2:5" x14ac:dyDescent="0.35">
      <c r="B6" s="84" t="s">
        <v>581</v>
      </c>
      <c r="C6" s="98" t="s">
        <v>585</v>
      </c>
      <c r="D6" s="84" t="s">
        <v>583</v>
      </c>
      <c r="E6" s="151">
        <v>0</v>
      </c>
    </row>
    <row r="7" spans="2:5" x14ac:dyDescent="0.35">
      <c r="B7" s="84" t="s">
        <v>581</v>
      </c>
      <c r="C7" s="98" t="s">
        <v>586</v>
      </c>
      <c r="D7" s="84" t="s">
        <v>583</v>
      </c>
      <c r="E7" s="151">
        <v>0</v>
      </c>
    </row>
    <row r="8" spans="2:5" ht="43.5" x14ac:dyDescent="0.35">
      <c r="B8" s="84" t="s">
        <v>581</v>
      </c>
      <c r="C8" s="98" t="s">
        <v>587</v>
      </c>
      <c r="D8" s="84" t="s">
        <v>583</v>
      </c>
      <c r="E8" s="151">
        <v>0</v>
      </c>
    </row>
    <row r="11" spans="2:5" x14ac:dyDescent="0.35">
      <c r="B11" s="110" t="s">
        <v>762</v>
      </c>
    </row>
  </sheetData>
  <mergeCells count="1">
    <mergeCell ref="B1:E1"/>
  </mergeCells>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52770-1875-4CC0-A350-97B90A1E8029}">
  <sheetPr>
    <tabColor theme="9" tint="0.79998168889431442"/>
    <pageSetUpPr fitToPage="1"/>
  </sheetPr>
  <dimension ref="A2:G20"/>
  <sheetViews>
    <sheetView showGridLines="0" topLeftCell="A3" zoomScale="85" zoomScaleNormal="85" workbookViewId="0">
      <selection activeCell="K3" sqref="K3"/>
    </sheetView>
  </sheetViews>
  <sheetFormatPr baseColWidth="10" defaultColWidth="8.453125" defaultRowHeight="14.5" x14ac:dyDescent="0.35"/>
  <cols>
    <col min="1" max="1" width="4.81640625" style="167" customWidth="1"/>
    <col min="2" max="2" width="42.453125" style="84" bestFit="1" customWidth="1"/>
    <col min="3" max="3" width="14.1796875" style="84" bestFit="1" customWidth="1"/>
    <col min="4" max="4" width="13.453125" style="84" bestFit="1" customWidth="1"/>
    <col min="5" max="5" width="13.453125" style="84" customWidth="1"/>
    <col min="6" max="7" width="10.453125" style="84" bestFit="1" customWidth="1"/>
    <col min="8" max="16384" width="8.453125" style="84"/>
  </cols>
  <sheetData>
    <row r="2" spans="2:7" ht="21" customHeight="1" x14ac:dyDescent="0.35">
      <c r="B2" s="483" t="s">
        <v>481</v>
      </c>
      <c r="C2" s="483"/>
      <c r="D2" s="483"/>
      <c r="E2" s="483"/>
      <c r="F2" s="483"/>
      <c r="G2" s="483"/>
    </row>
    <row r="5" spans="2:7" ht="15.5" x14ac:dyDescent="0.35">
      <c r="B5" s="168" t="s">
        <v>166</v>
      </c>
      <c r="C5" s="169">
        <v>2020</v>
      </c>
      <c r="D5" s="169">
        <v>2021</v>
      </c>
      <c r="E5" s="169">
        <v>2022</v>
      </c>
      <c r="F5" s="169">
        <v>2023</v>
      </c>
      <c r="G5" s="169">
        <v>2024</v>
      </c>
    </row>
    <row r="6" spans="2:7" ht="15.5" x14ac:dyDescent="0.35">
      <c r="B6" s="170" t="s">
        <v>110</v>
      </c>
      <c r="C6" s="171">
        <v>0.17114753234704466</v>
      </c>
      <c r="D6" s="171">
        <v>8.2754257734411654E-2</v>
      </c>
      <c r="E6" s="171">
        <v>0.10557940676348235</v>
      </c>
      <c r="F6" s="171">
        <v>0</v>
      </c>
      <c r="G6" s="171">
        <v>0.06</v>
      </c>
    </row>
    <row r="7" spans="2:7" ht="15.5" x14ac:dyDescent="0.35">
      <c r="B7" s="170" t="s">
        <v>111</v>
      </c>
      <c r="C7" s="171">
        <v>0.22980362145289845</v>
      </c>
      <c r="D7" s="171">
        <v>0.31964305965386658</v>
      </c>
      <c r="E7" s="171">
        <v>0</v>
      </c>
      <c r="F7" s="171">
        <v>0</v>
      </c>
      <c r="G7" s="171">
        <v>0</v>
      </c>
    </row>
    <row r="8" spans="2:7" ht="15.5" x14ac:dyDescent="0.35">
      <c r="B8" s="170" t="s">
        <v>286</v>
      </c>
      <c r="C8" s="171">
        <v>0.14000000000000001</v>
      </c>
      <c r="D8" s="171">
        <v>0.31</v>
      </c>
      <c r="E8" s="171">
        <v>0.42</v>
      </c>
      <c r="F8" s="171">
        <v>0.501</v>
      </c>
      <c r="G8" s="171">
        <v>0.62</v>
      </c>
    </row>
    <row r="9" spans="2:7" ht="15.5" x14ac:dyDescent="0.35">
      <c r="B9" s="170" t="s">
        <v>94</v>
      </c>
      <c r="C9" s="171">
        <v>0.13122613549703024</v>
      </c>
      <c r="D9" s="171">
        <v>7.7858891599271535E-2</v>
      </c>
      <c r="E9" s="171">
        <v>2.5744209484147948E-2</v>
      </c>
      <c r="F9" s="171">
        <v>3.5999999999999997E-2</v>
      </c>
      <c r="G9" s="171">
        <v>0.04</v>
      </c>
    </row>
    <row r="10" spans="2:7" ht="15.5" x14ac:dyDescent="0.35">
      <c r="B10" s="170" t="s">
        <v>114</v>
      </c>
      <c r="C10" s="171">
        <v>7.6740938599386924E-2</v>
      </c>
      <c r="D10" s="171">
        <v>0.15716982684435116</v>
      </c>
      <c r="E10" s="171">
        <v>0.21738153694520043</v>
      </c>
      <c r="F10" s="171">
        <v>0.19800000000000001</v>
      </c>
      <c r="G10" s="171">
        <v>0.14000000000000001</v>
      </c>
    </row>
    <row r="11" spans="2:7" ht="15.5" x14ac:dyDescent="0.35">
      <c r="B11" s="170" t="s">
        <v>118</v>
      </c>
      <c r="C11" s="171">
        <v>0.25</v>
      </c>
      <c r="D11" s="171">
        <v>0.05</v>
      </c>
      <c r="E11" s="171">
        <v>0.23</v>
      </c>
      <c r="F11" s="171">
        <v>0.26500000000000001</v>
      </c>
      <c r="G11" s="171">
        <v>0.14000000000000001</v>
      </c>
    </row>
    <row r="12" spans="2:7" ht="15.5" x14ac:dyDescent="0.35">
      <c r="B12" s="172"/>
      <c r="C12" s="173"/>
      <c r="D12" s="172"/>
      <c r="E12" s="173"/>
      <c r="F12" s="173"/>
      <c r="G12" s="174"/>
    </row>
    <row r="13" spans="2:7" ht="15.5" x14ac:dyDescent="0.35">
      <c r="B13" s="172"/>
      <c r="C13" s="173"/>
      <c r="D13" s="172"/>
      <c r="E13" s="173"/>
      <c r="F13" s="173"/>
      <c r="G13" s="174"/>
    </row>
    <row r="14" spans="2:7" ht="15.5" x14ac:dyDescent="0.35">
      <c r="B14" s="168" t="s">
        <v>167</v>
      </c>
      <c r="C14" s="168">
        <v>2020</v>
      </c>
      <c r="D14" s="168">
        <v>2021</v>
      </c>
      <c r="E14" s="168">
        <v>2022</v>
      </c>
      <c r="F14" s="168">
        <v>2023</v>
      </c>
      <c r="G14" s="168">
        <v>2024</v>
      </c>
    </row>
    <row r="15" spans="2:7" ht="15.5" x14ac:dyDescent="0.35">
      <c r="B15" s="170" t="s">
        <v>168</v>
      </c>
      <c r="C15" s="175">
        <v>0.31747747516868452</v>
      </c>
      <c r="D15" s="175">
        <v>0.18476421524045442</v>
      </c>
      <c r="E15" s="175">
        <v>0.25658408808382172</v>
      </c>
      <c r="F15" s="175">
        <v>0.1</v>
      </c>
      <c r="G15" s="175">
        <v>0.39</v>
      </c>
    </row>
    <row r="16" spans="2:7" ht="15.5" x14ac:dyDescent="0.35">
      <c r="B16" s="170" t="s">
        <v>125</v>
      </c>
      <c r="C16" s="175">
        <v>0.28634176969572717</v>
      </c>
      <c r="D16" s="175">
        <v>0.38491386690563495</v>
      </c>
      <c r="E16" s="175">
        <v>0.35348961108151306</v>
      </c>
      <c r="F16" s="175">
        <v>0.69</v>
      </c>
      <c r="G16" s="175">
        <v>0.33</v>
      </c>
    </row>
    <row r="17" spans="2:7" ht="15.5" x14ac:dyDescent="0.35">
      <c r="B17" s="170" t="s">
        <v>127</v>
      </c>
      <c r="C17" s="175">
        <v>0.18423774359950648</v>
      </c>
      <c r="D17" s="175">
        <v>0.31768402373969062</v>
      </c>
      <c r="E17" s="175">
        <v>0.31446190729888118</v>
      </c>
      <c r="F17" s="175">
        <v>0.15</v>
      </c>
      <c r="G17" s="175">
        <v>0.17</v>
      </c>
    </row>
    <row r="18" spans="2:7" ht="15.5" x14ac:dyDescent="0.35">
      <c r="B18" s="170" t="s">
        <v>129</v>
      </c>
      <c r="C18" s="175">
        <v>0.14050332609658678</v>
      </c>
      <c r="D18" s="175">
        <v>3.1131104198029402E-2</v>
      </c>
      <c r="E18" s="175">
        <v>0</v>
      </c>
      <c r="F18" s="175">
        <v>0.02</v>
      </c>
      <c r="G18" s="175">
        <v>0.05</v>
      </c>
    </row>
    <row r="19" spans="2:7" ht="15.5" x14ac:dyDescent="0.35">
      <c r="B19" s="170" t="s">
        <v>131</v>
      </c>
      <c r="C19" s="175">
        <v>7.1439685439495068E-2</v>
      </c>
      <c r="D19" s="175">
        <v>8.150678991619062E-2</v>
      </c>
      <c r="E19" s="175">
        <v>7.5464393535784047E-2</v>
      </c>
      <c r="F19" s="175">
        <v>0.04</v>
      </c>
      <c r="G19" s="175">
        <v>0.06</v>
      </c>
    </row>
    <row r="20" spans="2:7" x14ac:dyDescent="0.35">
      <c r="B20" s="176"/>
      <c r="C20" s="177"/>
      <c r="D20" s="177"/>
      <c r="E20" s="178"/>
    </row>
  </sheetData>
  <sheetProtection formatCells="0" formatColumns="0" insertColumns="0" insertRows="0" insertHyperlinks="0" deleteColumns="0" deleteRows="0"/>
  <mergeCells count="1">
    <mergeCell ref="B2:G2"/>
  </mergeCells>
  <pageMargins left="0.23622047244094491" right="0.23622047244094491" top="0.74803149606299213" bottom="0.74803149606299213" header="0.31496062992125984" footer="0.31496062992125984"/>
  <pageSetup paperSize="9" scale="87" orientation="landscape" r:id="rId1"/>
  <headerFooter>
    <oddHeader>&amp;L&amp;"Calibri"&amp;11&amp;K000000Sustainability Data Pack 2022&amp;CRHI Magnesita&amp;R&amp;G</oddHeader>
    <oddFooter>&amp;R&amp;P/&amp;N</oddFooter>
  </headerFooter>
  <drawing r:id="rId2"/>
  <legacyDrawingHF r:id="rId3"/>
  <picture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5381C-AE03-4286-ACA8-9AF712FC5101}">
  <sheetPr>
    <tabColor theme="9" tint="0.79998168889431442"/>
  </sheetPr>
  <dimension ref="B2:F40"/>
  <sheetViews>
    <sheetView showGridLines="0" tabSelected="1" zoomScaleNormal="100" workbookViewId="0"/>
  </sheetViews>
  <sheetFormatPr baseColWidth="10" defaultColWidth="11.54296875" defaultRowHeight="14.5" x14ac:dyDescent="0.35"/>
  <cols>
    <col min="2" max="2" width="59.453125" bestFit="1" customWidth="1"/>
  </cols>
  <sheetData>
    <row r="2" spans="2:5" ht="26" x14ac:dyDescent="0.35">
      <c r="B2" s="543" t="s">
        <v>781</v>
      </c>
      <c r="C2" s="543" t="s">
        <v>781</v>
      </c>
      <c r="D2" s="543"/>
      <c r="E2" s="543"/>
    </row>
    <row r="22" spans="2:6" ht="15" thickBot="1" x14ac:dyDescent="0.4"/>
    <row r="23" spans="2:6" ht="15.5" x14ac:dyDescent="0.35">
      <c r="B23" s="544" t="s">
        <v>784</v>
      </c>
      <c r="C23" s="545">
        <v>2023</v>
      </c>
      <c r="D23" s="545">
        <v>2024</v>
      </c>
      <c r="E23" s="545" t="s">
        <v>685</v>
      </c>
      <c r="F23" s="545" t="s">
        <v>874</v>
      </c>
    </row>
    <row r="24" spans="2:6" x14ac:dyDescent="0.35">
      <c r="B24" t="s">
        <v>783</v>
      </c>
      <c r="C24" s="546">
        <v>0.41</v>
      </c>
      <c r="D24" s="546">
        <v>0.55000000000000004</v>
      </c>
      <c r="E24" s="546">
        <v>0.66</v>
      </c>
      <c r="F24" s="546">
        <v>0.8</v>
      </c>
    </row>
    <row r="25" spans="2:6" x14ac:dyDescent="0.35">
      <c r="B25" s="547" t="s">
        <v>872</v>
      </c>
      <c r="C25" s="546"/>
      <c r="D25" s="546"/>
      <c r="E25" s="546"/>
      <c r="F25" s="546"/>
    </row>
    <row r="26" spans="2:6" ht="15" thickBot="1" x14ac:dyDescent="0.4">
      <c r="C26" s="546"/>
      <c r="D26" s="546"/>
      <c r="E26" s="546"/>
      <c r="F26" s="546"/>
    </row>
    <row r="27" spans="2:6" ht="15.5" x14ac:dyDescent="0.35">
      <c r="B27" s="544" t="s">
        <v>875</v>
      </c>
      <c r="C27" s="545">
        <v>2023</v>
      </c>
      <c r="D27" s="545">
        <v>2024</v>
      </c>
      <c r="E27" s="546"/>
      <c r="F27" s="546"/>
    </row>
    <row r="28" spans="2:6" x14ac:dyDescent="0.35">
      <c r="B28" t="s">
        <v>127</v>
      </c>
      <c r="C28" s="546">
        <v>0.47</v>
      </c>
      <c r="D28" s="546">
        <v>0.59</v>
      </c>
      <c r="E28" s="546"/>
      <c r="F28" s="546"/>
    </row>
    <row r="29" spans="2:6" x14ac:dyDescent="0.35">
      <c r="B29" t="s">
        <v>313</v>
      </c>
      <c r="C29" s="546">
        <v>0.45</v>
      </c>
      <c r="D29" s="546">
        <v>0.56000000000000005</v>
      </c>
      <c r="E29" s="546"/>
      <c r="F29" s="546"/>
    </row>
    <row r="30" spans="2:6" x14ac:dyDescent="0.35">
      <c r="B30" t="s">
        <v>312</v>
      </c>
      <c r="C30" s="546">
        <v>0.44</v>
      </c>
      <c r="D30" s="546">
        <v>0.51</v>
      </c>
      <c r="E30" s="546"/>
      <c r="F30" s="546"/>
    </row>
    <row r="31" spans="2:6" x14ac:dyDescent="0.35">
      <c r="B31" t="s">
        <v>785</v>
      </c>
      <c r="C31" s="546">
        <v>0.28999999999999998</v>
      </c>
      <c r="D31" s="546">
        <v>0.5</v>
      </c>
      <c r="E31" s="546"/>
      <c r="F31" s="546"/>
    </row>
    <row r="32" spans="2:6" ht="15" thickBot="1" x14ac:dyDescent="0.4"/>
    <row r="33" spans="2:4" ht="15.5" x14ac:dyDescent="0.35">
      <c r="B33" s="544" t="s">
        <v>876</v>
      </c>
      <c r="C33" s="545">
        <v>2023</v>
      </c>
      <c r="D33" s="545">
        <v>2024</v>
      </c>
    </row>
    <row r="34" spans="2:4" x14ac:dyDescent="0.35">
      <c r="B34" t="s">
        <v>127</v>
      </c>
      <c r="C34">
        <v>7</v>
      </c>
      <c r="D34">
        <v>8</v>
      </c>
    </row>
    <row r="35" spans="2:4" x14ac:dyDescent="0.35">
      <c r="B35" t="s">
        <v>313</v>
      </c>
      <c r="C35">
        <v>5</v>
      </c>
      <c r="D35">
        <v>9</v>
      </c>
    </row>
    <row r="36" spans="2:4" x14ac:dyDescent="0.35">
      <c r="B36" t="s">
        <v>312</v>
      </c>
      <c r="C36">
        <v>4</v>
      </c>
      <c r="D36">
        <v>5</v>
      </c>
    </row>
    <row r="37" spans="2:4" x14ac:dyDescent="0.35">
      <c r="B37" t="s">
        <v>128</v>
      </c>
      <c r="C37">
        <v>10</v>
      </c>
      <c r="D37">
        <v>10</v>
      </c>
    </row>
    <row r="38" spans="2:4" x14ac:dyDescent="0.35">
      <c r="B38" t="s">
        <v>125</v>
      </c>
      <c r="C38">
        <v>16</v>
      </c>
      <c r="D38">
        <v>15</v>
      </c>
    </row>
    <row r="39" spans="2:4" x14ac:dyDescent="0.35">
      <c r="B39" t="s">
        <v>782</v>
      </c>
      <c r="C39">
        <v>0</v>
      </c>
      <c r="D39">
        <v>5</v>
      </c>
    </row>
    <row r="40" spans="2:4" x14ac:dyDescent="0.35">
      <c r="B40" t="s">
        <v>48</v>
      </c>
      <c r="C40">
        <f>SUM(C34:C39)</f>
        <v>42</v>
      </c>
      <c r="D40">
        <f>SUM(D34:D39)</f>
        <v>52</v>
      </c>
    </row>
  </sheetData>
  <mergeCells count="1">
    <mergeCell ref="B2:E2"/>
  </mergeCells>
  <pageMargins left="0.7" right="0.7" top="0.78740157499999996" bottom="0.78740157499999996"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3FB39-C055-4982-AD09-7BDE780C07CA}">
  <sheetPr>
    <tabColor theme="9" tint="0.79998168889431442"/>
    <pageSetUpPr fitToPage="1"/>
  </sheetPr>
  <dimension ref="A2:DO39"/>
  <sheetViews>
    <sheetView showGridLines="0" zoomScale="89" zoomScaleNormal="89" workbookViewId="0">
      <selection activeCell="K3" sqref="K3"/>
    </sheetView>
  </sheetViews>
  <sheetFormatPr baseColWidth="10" defaultColWidth="8.453125" defaultRowHeight="14.5" x14ac:dyDescent="0.35"/>
  <cols>
    <col min="1" max="1" width="4.81640625" style="84" customWidth="1"/>
    <col min="2" max="2" width="38.36328125" style="84" customWidth="1"/>
    <col min="3" max="16384" width="8.453125" style="84"/>
  </cols>
  <sheetData>
    <row r="2" spans="1:119" ht="26" x14ac:dyDescent="0.35">
      <c r="B2" s="483" t="s">
        <v>483</v>
      </c>
      <c r="C2" s="483"/>
      <c r="D2" s="483"/>
      <c r="E2" s="483"/>
      <c r="F2" s="483"/>
      <c r="G2" s="483"/>
      <c r="H2" s="483"/>
      <c r="I2" s="483"/>
      <c r="J2" s="483"/>
      <c r="K2" s="84" t="s">
        <v>482</v>
      </c>
    </row>
    <row r="4" spans="1:119" s="162" customFormat="1" ht="115.25" customHeight="1" x14ac:dyDescent="0.35">
      <c r="A4" s="84"/>
      <c r="B4" s="534" t="s">
        <v>287</v>
      </c>
      <c r="C4" s="534"/>
      <c r="D4" s="534"/>
      <c r="E4" s="534"/>
      <c r="F4" s="534"/>
      <c r="G4" s="53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c r="CH4" s="84"/>
      <c r="CI4" s="84"/>
      <c r="CJ4" s="84"/>
      <c r="CK4" s="84"/>
      <c r="CL4" s="84"/>
      <c r="CM4" s="84"/>
      <c r="CN4" s="84"/>
      <c r="CO4" s="84"/>
      <c r="CP4" s="84"/>
      <c r="CQ4" s="84"/>
      <c r="CR4" s="84"/>
      <c r="CS4" s="84"/>
      <c r="CT4" s="84"/>
      <c r="CU4" s="84"/>
      <c r="CV4" s="84"/>
      <c r="CW4" s="84"/>
      <c r="CX4" s="84"/>
      <c r="CY4" s="84"/>
      <c r="CZ4" s="84"/>
      <c r="DA4" s="84"/>
      <c r="DB4" s="84"/>
      <c r="DC4" s="84"/>
      <c r="DD4" s="84"/>
      <c r="DE4" s="84"/>
      <c r="DF4" s="84"/>
      <c r="DG4" s="84"/>
      <c r="DH4" s="84"/>
      <c r="DI4" s="84"/>
      <c r="DJ4" s="84"/>
      <c r="DK4" s="84"/>
      <c r="DL4" s="84"/>
      <c r="DM4" s="84"/>
      <c r="DN4" s="84"/>
      <c r="DO4" s="84"/>
    </row>
    <row r="5" spans="1:119" s="163" customFormat="1" x14ac:dyDescent="0.35">
      <c r="A5" s="91"/>
      <c r="B5" s="91" t="s">
        <v>356</v>
      </c>
      <c r="C5" s="91"/>
      <c r="D5" s="91"/>
      <c r="E5" s="91"/>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c r="BY5" s="91"/>
      <c r="BZ5" s="91"/>
      <c r="CA5" s="91"/>
      <c r="CB5" s="91"/>
      <c r="CC5" s="91"/>
      <c r="CD5" s="91"/>
      <c r="CE5" s="91"/>
      <c r="CF5" s="91"/>
      <c r="CG5" s="91"/>
      <c r="CH5" s="91"/>
      <c r="CI5" s="91"/>
      <c r="CJ5" s="91"/>
      <c r="CK5" s="91"/>
      <c r="CL5" s="91"/>
      <c r="CM5" s="91"/>
      <c r="CN5" s="91"/>
      <c r="CO5" s="91"/>
      <c r="CP5" s="91"/>
      <c r="CQ5" s="91"/>
      <c r="CR5" s="91"/>
      <c r="CS5" s="91"/>
      <c r="CT5" s="91"/>
      <c r="CU5" s="91"/>
      <c r="CV5" s="91"/>
      <c r="CW5" s="91"/>
      <c r="CX5" s="91"/>
      <c r="CY5" s="91"/>
      <c r="CZ5" s="91"/>
      <c r="DA5" s="91"/>
      <c r="DB5" s="91"/>
      <c r="DC5" s="91"/>
      <c r="DD5" s="91"/>
      <c r="DE5" s="91"/>
      <c r="DF5" s="91"/>
      <c r="DG5" s="91"/>
      <c r="DH5" s="91"/>
      <c r="DI5" s="91"/>
      <c r="DJ5" s="91"/>
      <c r="DK5" s="91"/>
      <c r="DL5" s="91"/>
      <c r="DM5" s="91"/>
      <c r="DN5" s="91"/>
      <c r="DO5" s="91"/>
    </row>
    <row r="6" spans="1:119" s="163" customFormat="1" x14ac:dyDescent="0.35">
      <c r="A6" s="91"/>
      <c r="B6" s="164" t="s">
        <v>169</v>
      </c>
      <c r="C6" s="91"/>
      <c r="D6" s="91"/>
      <c r="E6" s="91"/>
      <c r="F6" s="91"/>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c r="BY6" s="91"/>
      <c r="BZ6" s="91"/>
      <c r="CA6" s="91"/>
      <c r="CB6" s="91"/>
      <c r="CC6" s="91"/>
      <c r="CD6" s="91"/>
      <c r="CE6" s="91"/>
      <c r="CF6" s="91"/>
      <c r="CG6" s="91"/>
      <c r="CH6" s="91"/>
      <c r="CI6" s="91"/>
      <c r="CJ6" s="91"/>
      <c r="CK6" s="91"/>
      <c r="CL6" s="91"/>
      <c r="CM6" s="91"/>
      <c r="CN6" s="91"/>
      <c r="CO6" s="91"/>
      <c r="CP6" s="91"/>
      <c r="CQ6" s="91"/>
      <c r="CR6" s="91"/>
      <c r="CS6" s="91"/>
      <c r="CT6" s="91"/>
      <c r="CU6" s="91"/>
      <c r="CV6" s="91"/>
      <c r="CW6" s="91"/>
      <c r="CX6" s="91"/>
      <c r="CY6" s="91"/>
      <c r="CZ6" s="91"/>
      <c r="DA6" s="91"/>
      <c r="DB6" s="91"/>
      <c r="DC6" s="91"/>
      <c r="DD6" s="91"/>
      <c r="DE6" s="91"/>
      <c r="DF6" s="91"/>
      <c r="DG6" s="91"/>
      <c r="DH6" s="91"/>
      <c r="DI6" s="91"/>
      <c r="DJ6" s="91"/>
      <c r="DK6" s="91"/>
      <c r="DL6" s="91"/>
      <c r="DM6" s="91"/>
      <c r="DN6" s="91"/>
      <c r="DO6" s="91"/>
    </row>
    <row r="7" spans="1:119" s="163" customFormat="1" x14ac:dyDescent="0.35">
      <c r="A7" s="91"/>
      <c r="B7" s="91"/>
      <c r="C7" s="91"/>
      <c r="D7" s="91"/>
      <c r="E7" s="91"/>
      <c r="F7" s="91"/>
      <c r="G7" s="91"/>
      <c r="H7" s="91"/>
      <c r="I7" s="91"/>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c r="CK7" s="91"/>
      <c r="CL7" s="91"/>
      <c r="CM7" s="91"/>
      <c r="CN7" s="91"/>
      <c r="CO7" s="91"/>
      <c r="CP7" s="91"/>
      <c r="CQ7" s="91"/>
      <c r="CR7" s="91"/>
      <c r="CS7" s="91"/>
      <c r="CT7" s="91"/>
      <c r="CU7" s="91"/>
      <c r="CV7" s="91"/>
      <c r="CW7" s="91"/>
      <c r="CX7" s="91"/>
      <c r="CY7" s="91"/>
      <c r="CZ7" s="91"/>
      <c r="DA7" s="91"/>
      <c r="DB7" s="91"/>
      <c r="DC7" s="91"/>
      <c r="DD7" s="91"/>
      <c r="DE7" s="91"/>
      <c r="DF7" s="91"/>
      <c r="DG7" s="91"/>
      <c r="DH7" s="91"/>
      <c r="DI7" s="91"/>
      <c r="DJ7" s="91"/>
      <c r="DK7" s="91"/>
      <c r="DL7" s="91"/>
      <c r="DM7" s="91"/>
      <c r="DN7" s="91"/>
      <c r="DO7" s="91"/>
    </row>
    <row r="8" spans="1:119" s="163" customFormat="1" x14ac:dyDescent="0.35">
      <c r="A8" s="91"/>
      <c r="B8" s="91"/>
      <c r="C8" s="91"/>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c r="CK8" s="91"/>
      <c r="CL8" s="91"/>
      <c r="CM8" s="91"/>
      <c r="CN8" s="91"/>
      <c r="CO8" s="91"/>
      <c r="CP8" s="91"/>
      <c r="CQ8" s="91"/>
      <c r="CR8" s="91"/>
      <c r="CS8" s="91"/>
      <c r="CT8" s="91"/>
      <c r="CU8" s="91"/>
      <c r="CV8" s="91"/>
      <c r="CW8" s="91"/>
      <c r="CX8" s="91"/>
      <c r="CY8" s="91"/>
      <c r="CZ8" s="91"/>
      <c r="DA8" s="91"/>
      <c r="DB8" s="91"/>
      <c r="DC8" s="91"/>
      <c r="DD8" s="91"/>
      <c r="DE8" s="91"/>
      <c r="DF8" s="91"/>
      <c r="DG8" s="91"/>
      <c r="DH8" s="91"/>
      <c r="DI8" s="91"/>
      <c r="DJ8" s="91"/>
      <c r="DK8" s="91"/>
      <c r="DL8" s="91"/>
      <c r="DM8" s="91"/>
      <c r="DN8" s="91"/>
      <c r="DO8" s="91"/>
    </row>
    <row r="9" spans="1:119" s="163" customFormat="1" x14ac:dyDescent="0.35">
      <c r="A9" s="91"/>
      <c r="B9" s="91"/>
      <c r="C9" s="91"/>
      <c r="D9" s="91"/>
      <c r="E9" s="91"/>
      <c r="F9" s="91"/>
      <c r="G9" s="91"/>
      <c r="H9" s="91"/>
      <c r="I9" s="91"/>
      <c r="J9" s="91"/>
      <c r="K9" s="91"/>
      <c r="L9" s="91"/>
      <c r="M9" s="91"/>
      <c r="N9" s="91"/>
      <c r="O9" s="91"/>
      <c r="P9" s="91"/>
      <c r="Q9" s="91"/>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c r="CY9" s="91"/>
      <c r="CZ9" s="91"/>
      <c r="DA9" s="91"/>
      <c r="DB9" s="91"/>
      <c r="DC9" s="91"/>
      <c r="DD9" s="91"/>
      <c r="DE9" s="91"/>
      <c r="DF9" s="91"/>
      <c r="DG9" s="91"/>
      <c r="DH9" s="91"/>
      <c r="DI9" s="91"/>
      <c r="DJ9" s="91"/>
      <c r="DK9" s="91"/>
      <c r="DL9" s="91"/>
      <c r="DM9" s="91"/>
      <c r="DN9" s="91"/>
      <c r="DO9" s="91"/>
    </row>
    <row r="10" spans="1:119" s="163" customFormat="1" x14ac:dyDescent="0.35">
      <c r="A10" s="91"/>
      <c r="B10" s="91"/>
      <c r="C10" s="91"/>
      <c r="D10" s="91"/>
      <c r="E10" s="91"/>
      <c r="F10" s="91"/>
      <c r="G10" s="91"/>
      <c r="H10" s="91"/>
      <c r="I10" s="91"/>
      <c r="J10" s="91"/>
      <c r="K10" s="91"/>
      <c r="L10" s="91"/>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row>
    <row r="11" spans="1:119" s="163" customFormat="1" x14ac:dyDescent="0.35">
      <c r="A11" s="91"/>
      <c r="B11" s="91"/>
      <c r="C11" s="91"/>
      <c r="D11" s="91"/>
      <c r="E11" s="91"/>
      <c r="F11" s="91"/>
      <c r="G11" s="91"/>
      <c r="H11" s="91"/>
      <c r="I11" s="91"/>
      <c r="J11" s="91"/>
      <c r="K11" s="91"/>
      <c r="L11" s="91"/>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row>
    <row r="12" spans="1:119" s="163" customFormat="1" x14ac:dyDescent="0.35">
      <c r="A12" s="91"/>
      <c r="B12" s="91"/>
      <c r="C12" s="91"/>
      <c r="D12" s="91"/>
      <c r="E12" s="91"/>
      <c r="F12" s="91"/>
      <c r="G12" s="91"/>
      <c r="H12" s="91"/>
      <c r="I12" s="91"/>
      <c r="J12" s="91"/>
      <c r="K12" s="91"/>
      <c r="L12" s="91"/>
      <c r="M12" s="91"/>
      <c r="N12" s="91"/>
      <c r="O12" s="91"/>
      <c r="P12" s="9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CP12" s="91"/>
      <c r="CQ12" s="91"/>
      <c r="CR12" s="91"/>
      <c r="CS12" s="91"/>
      <c r="CT12" s="91"/>
      <c r="CU12" s="91"/>
      <c r="CV12" s="91"/>
      <c r="CW12" s="91"/>
      <c r="CX12" s="91"/>
      <c r="CY12" s="91"/>
      <c r="CZ12" s="91"/>
      <c r="DA12" s="91"/>
      <c r="DB12" s="91"/>
      <c r="DC12" s="91"/>
      <c r="DD12" s="91"/>
      <c r="DE12" s="91"/>
      <c r="DF12" s="91"/>
      <c r="DG12" s="91"/>
      <c r="DH12" s="91"/>
      <c r="DI12" s="91"/>
      <c r="DJ12" s="91"/>
      <c r="DK12" s="91"/>
      <c r="DL12" s="91"/>
      <c r="DM12" s="91"/>
      <c r="DN12" s="91"/>
      <c r="DO12" s="91"/>
    </row>
    <row r="13" spans="1:119" s="163" customFormat="1" x14ac:dyDescent="0.35">
      <c r="A13" s="91"/>
      <c r="B13" s="91"/>
      <c r="C13" s="91"/>
      <c r="D13" s="91"/>
      <c r="E13" s="91"/>
      <c r="F13" s="91"/>
      <c r="G13" s="91"/>
      <c r="H13" s="91"/>
      <c r="I13" s="91"/>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row>
    <row r="14" spans="1:119" s="163" customFormat="1" x14ac:dyDescent="0.35">
      <c r="A14" s="91"/>
      <c r="B14" s="91"/>
      <c r="C14" s="91"/>
      <c r="D14" s="91"/>
      <c r="E14" s="91"/>
      <c r="F14" s="91"/>
      <c r="G14" s="91"/>
      <c r="H14" s="91"/>
      <c r="I14" s="91"/>
      <c r="J14" s="91"/>
      <c r="K14" s="91"/>
      <c r="L14" s="91"/>
      <c r="M14" s="91"/>
      <c r="N14" s="91"/>
      <c r="O14" s="91"/>
      <c r="P14" s="91"/>
      <c r="Q14" s="91"/>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c r="BY14" s="91"/>
      <c r="BZ14" s="91"/>
      <c r="CA14" s="91"/>
      <c r="CB14" s="91"/>
      <c r="CC14" s="91"/>
      <c r="CD14" s="91"/>
      <c r="CE14" s="91"/>
      <c r="CF14" s="91"/>
      <c r="CG14" s="91"/>
      <c r="CH14" s="91"/>
      <c r="CI14" s="91"/>
      <c r="CJ14" s="91"/>
      <c r="CK14" s="91"/>
      <c r="CL14" s="91"/>
      <c r="CM14" s="91"/>
      <c r="CN14" s="91"/>
      <c r="CO14" s="91"/>
      <c r="CP14" s="91"/>
      <c r="CQ14" s="91"/>
      <c r="CR14" s="91"/>
      <c r="CS14" s="91"/>
      <c r="CT14" s="91"/>
      <c r="CU14" s="91"/>
      <c r="CV14" s="91"/>
      <c r="CW14" s="91"/>
      <c r="CX14" s="91"/>
      <c r="CY14" s="91"/>
      <c r="CZ14" s="91"/>
      <c r="DA14" s="91"/>
      <c r="DB14" s="91"/>
      <c r="DC14" s="91"/>
      <c r="DD14" s="91"/>
      <c r="DE14" s="91"/>
      <c r="DF14" s="91"/>
      <c r="DG14" s="91"/>
      <c r="DH14" s="91"/>
      <c r="DI14" s="91"/>
      <c r="DJ14" s="91"/>
      <c r="DK14" s="91"/>
      <c r="DL14" s="91"/>
      <c r="DM14" s="91"/>
      <c r="DN14" s="91"/>
      <c r="DO14" s="91"/>
    </row>
    <row r="15" spans="1:119" s="163" customFormat="1" x14ac:dyDescent="0.35">
      <c r="A15" s="91"/>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c r="AX15" s="91"/>
      <c r="AY15" s="91"/>
      <c r="AZ15" s="91"/>
      <c r="BA15" s="91"/>
      <c r="BB15" s="91"/>
      <c r="BC15" s="91"/>
      <c r="BD15" s="91"/>
      <c r="BE15" s="91"/>
      <c r="BF15" s="91"/>
      <c r="BG15" s="91"/>
      <c r="BH15" s="91"/>
      <c r="BI15" s="91"/>
      <c r="BJ15" s="91"/>
      <c r="BK15" s="91"/>
      <c r="BL15" s="91"/>
      <c r="BM15" s="91"/>
      <c r="BN15" s="91"/>
      <c r="BO15" s="91"/>
      <c r="BP15" s="91"/>
      <c r="BQ15" s="91"/>
      <c r="BR15" s="91"/>
      <c r="BS15" s="91"/>
      <c r="BT15" s="91"/>
      <c r="BU15" s="91"/>
      <c r="BV15" s="91"/>
      <c r="BW15" s="91"/>
      <c r="BX15" s="91"/>
      <c r="BY15" s="91"/>
      <c r="BZ15" s="91"/>
      <c r="CA15" s="91"/>
      <c r="CB15" s="91"/>
      <c r="CC15" s="91"/>
      <c r="CD15" s="91"/>
      <c r="CE15" s="91"/>
      <c r="CF15" s="91"/>
      <c r="CG15" s="91"/>
      <c r="CH15" s="91"/>
      <c r="CI15" s="91"/>
      <c r="CJ15" s="91"/>
      <c r="CK15" s="91"/>
      <c r="CL15" s="91"/>
      <c r="CM15" s="91"/>
      <c r="CN15" s="91"/>
      <c r="CO15" s="91"/>
      <c r="CP15" s="91"/>
      <c r="CQ15" s="91"/>
      <c r="CR15" s="91"/>
      <c r="CS15" s="91"/>
      <c r="CT15" s="91"/>
      <c r="CU15" s="91"/>
      <c r="CV15" s="91"/>
      <c r="CW15" s="91"/>
      <c r="CX15" s="91"/>
      <c r="CY15" s="91"/>
      <c r="CZ15" s="91"/>
      <c r="DA15" s="91"/>
      <c r="DB15" s="91"/>
      <c r="DC15" s="91"/>
      <c r="DD15" s="91"/>
      <c r="DE15" s="91"/>
      <c r="DF15" s="91"/>
      <c r="DG15" s="91"/>
      <c r="DH15" s="91"/>
      <c r="DI15" s="91"/>
      <c r="DJ15" s="91"/>
      <c r="DK15" s="91"/>
      <c r="DL15" s="91"/>
      <c r="DM15" s="91"/>
      <c r="DN15" s="91"/>
      <c r="DO15" s="91"/>
    </row>
    <row r="16" spans="1:119" s="163" customFormat="1" x14ac:dyDescent="0.35">
      <c r="A16" s="91"/>
      <c r="B16" s="91"/>
      <c r="C16" s="91"/>
      <c r="D16" s="91"/>
      <c r="E16" s="91"/>
      <c r="F16" s="91"/>
      <c r="G16" s="91"/>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c r="CL16" s="91"/>
      <c r="CM16" s="91"/>
      <c r="CN16" s="91"/>
      <c r="CO16" s="91"/>
      <c r="CP16" s="91"/>
      <c r="CQ16" s="91"/>
      <c r="CR16" s="91"/>
      <c r="CS16" s="91"/>
      <c r="CT16" s="91"/>
      <c r="CU16" s="91"/>
      <c r="CV16" s="91"/>
      <c r="CW16" s="91"/>
      <c r="CX16" s="91"/>
      <c r="CY16" s="91"/>
      <c r="CZ16" s="91"/>
      <c r="DA16" s="91"/>
      <c r="DB16" s="91"/>
      <c r="DC16" s="91"/>
      <c r="DD16" s="91"/>
      <c r="DE16" s="91"/>
      <c r="DF16" s="91"/>
      <c r="DG16" s="91"/>
      <c r="DH16" s="91"/>
      <c r="DI16" s="91"/>
      <c r="DJ16" s="91"/>
      <c r="DK16" s="91"/>
      <c r="DL16" s="91"/>
      <c r="DM16" s="91"/>
      <c r="DN16" s="91"/>
      <c r="DO16" s="91"/>
    </row>
    <row r="17" spans="1:119" s="163" customFormat="1" x14ac:dyDescent="0.35">
      <c r="A17" s="91"/>
      <c r="B17" s="91"/>
      <c r="C17" s="91"/>
      <c r="D17" s="91"/>
      <c r="E17" s="91"/>
      <c r="F17" s="91"/>
      <c r="G17" s="91"/>
      <c r="H17" s="91"/>
      <c r="I17" s="91"/>
      <c r="J17" s="91"/>
      <c r="K17" s="91"/>
      <c r="L17" s="91"/>
      <c r="M17" s="91"/>
      <c r="N17" s="91"/>
      <c r="O17" s="91"/>
      <c r="P17" s="91"/>
      <c r="Q17" s="91"/>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c r="BT17" s="91"/>
      <c r="BU17" s="91"/>
      <c r="BV17" s="91"/>
      <c r="BW17" s="91"/>
      <c r="BX17" s="91"/>
      <c r="BY17" s="91"/>
      <c r="BZ17" s="91"/>
      <c r="CA17" s="91"/>
      <c r="CB17" s="91"/>
      <c r="CC17" s="91"/>
      <c r="CD17" s="91"/>
      <c r="CE17" s="91"/>
      <c r="CF17" s="91"/>
      <c r="CG17" s="91"/>
      <c r="CH17" s="91"/>
      <c r="CI17" s="91"/>
      <c r="CJ17" s="91"/>
      <c r="CK17" s="91"/>
      <c r="CL17" s="91"/>
      <c r="CM17" s="91"/>
      <c r="CN17" s="91"/>
      <c r="CO17" s="91"/>
      <c r="CP17" s="91"/>
      <c r="CQ17" s="91"/>
      <c r="CR17" s="91"/>
      <c r="CS17" s="91"/>
      <c r="CT17" s="91"/>
      <c r="CU17" s="91"/>
      <c r="CV17" s="91"/>
      <c r="CW17" s="91"/>
      <c r="CX17" s="91"/>
      <c r="CY17" s="91"/>
      <c r="CZ17" s="91"/>
      <c r="DA17" s="91"/>
      <c r="DB17" s="91"/>
      <c r="DC17" s="91"/>
      <c r="DD17" s="91"/>
      <c r="DE17" s="91"/>
      <c r="DF17" s="91"/>
      <c r="DG17" s="91"/>
      <c r="DH17" s="91"/>
      <c r="DI17" s="91"/>
      <c r="DJ17" s="91"/>
      <c r="DK17" s="91"/>
      <c r="DL17" s="91"/>
      <c r="DM17" s="91"/>
      <c r="DN17" s="91"/>
      <c r="DO17" s="91"/>
    </row>
    <row r="18" spans="1:119" s="163" customFormat="1" x14ac:dyDescent="0.35">
      <c r="A18" s="91"/>
      <c r="B18" s="91"/>
      <c r="C18" s="91"/>
      <c r="D18" s="91"/>
      <c r="E18" s="91"/>
      <c r="F18" s="91"/>
      <c r="G18" s="91"/>
      <c r="H18" s="91"/>
      <c r="I18" s="91"/>
      <c r="J18" s="91"/>
      <c r="K18" s="91"/>
      <c r="L18" s="91"/>
      <c r="M18" s="91"/>
      <c r="N18" s="91"/>
      <c r="O18" s="91"/>
      <c r="P18" s="9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91"/>
      <c r="BY18" s="91"/>
      <c r="BZ18" s="91"/>
      <c r="CA18" s="91"/>
      <c r="CB18" s="91"/>
      <c r="CC18" s="91"/>
      <c r="CD18" s="91"/>
      <c r="CE18" s="91"/>
      <c r="CF18" s="91"/>
      <c r="CG18" s="91"/>
      <c r="CH18" s="91"/>
      <c r="CI18" s="91"/>
      <c r="CJ18" s="91"/>
      <c r="CK18" s="91"/>
      <c r="CL18" s="91"/>
      <c r="CM18" s="91"/>
      <c r="CN18" s="91"/>
      <c r="CO18" s="91"/>
      <c r="CP18" s="91"/>
      <c r="CQ18" s="91"/>
      <c r="CR18" s="91"/>
      <c r="CS18" s="91"/>
      <c r="CT18" s="91"/>
      <c r="CU18" s="91"/>
      <c r="CV18" s="91"/>
      <c r="CW18" s="91"/>
      <c r="CX18" s="91"/>
      <c r="CY18" s="91"/>
      <c r="CZ18" s="91"/>
      <c r="DA18" s="91"/>
      <c r="DB18" s="91"/>
      <c r="DC18" s="91"/>
      <c r="DD18" s="91"/>
      <c r="DE18" s="91"/>
      <c r="DF18" s="91"/>
      <c r="DG18" s="91"/>
      <c r="DH18" s="91"/>
      <c r="DI18" s="91"/>
      <c r="DJ18" s="91"/>
      <c r="DK18" s="91"/>
      <c r="DL18" s="91"/>
      <c r="DM18" s="91"/>
      <c r="DN18" s="91"/>
      <c r="DO18" s="91"/>
    </row>
    <row r="19" spans="1:119" s="163" customFormat="1" x14ac:dyDescent="0.35">
      <c r="A19" s="91"/>
      <c r="B19" s="91"/>
      <c r="C19" s="91"/>
      <c r="D19" s="91"/>
      <c r="E19" s="91"/>
      <c r="F19" s="91"/>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W19" s="91"/>
      <c r="BX19" s="91"/>
      <c r="BY19" s="91"/>
      <c r="BZ19" s="91"/>
      <c r="CA19" s="91"/>
      <c r="CB19" s="91"/>
      <c r="CC19" s="91"/>
      <c r="CD19" s="91"/>
      <c r="CE19" s="91"/>
      <c r="CF19" s="91"/>
      <c r="CG19" s="91"/>
      <c r="CH19" s="91"/>
      <c r="CI19" s="91"/>
      <c r="CJ19" s="91"/>
      <c r="CK19" s="91"/>
      <c r="CL19" s="91"/>
      <c r="CM19" s="91"/>
      <c r="CN19" s="91"/>
      <c r="CO19" s="91"/>
      <c r="CP19" s="91"/>
      <c r="CQ19" s="91"/>
      <c r="CR19" s="91"/>
      <c r="CS19" s="91"/>
      <c r="CT19" s="91"/>
      <c r="CU19" s="91"/>
      <c r="CV19" s="91"/>
      <c r="CW19" s="91"/>
      <c r="CX19" s="91"/>
      <c r="CY19" s="91"/>
      <c r="CZ19" s="91"/>
      <c r="DA19" s="91"/>
      <c r="DB19" s="91"/>
      <c r="DC19" s="91"/>
      <c r="DD19" s="91"/>
      <c r="DE19" s="91"/>
      <c r="DF19" s="91"/>
      <c r="DG19" s="91"/>
      <c r="DH19" s="91"/>
      <c r="DI19" s="91"/>
      <c r="DJ19" s="91"/>
      <c r="DK19" s="91"/>
      <c r="DL19" s="91"/>
      <c r="DM19" s="91"/>
      <c r="DN19" s="91"/>
      <c r="DO19" s="91"/>
    </row>
    <row r="20" spans="1:119" s="163" customFormat="1" x14ac:dyDescent="0.35">
      <c r="A20" s="91"/>
      <c r="B20" s="91"/>
      <c r="C20" s="91"/>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c r="BT20" s="91"/>
      <c r="BU20" s="91"/>
      <c r="BV20" s="91"/>
      <c r="BW20" s="91"/>
      <c r="BX20" s="91"/>
      <c r="BY20" s="91"/>
      <c r="BZ20" s="91"/>
      <c r="CA20" s="91"/>
      <c r="CB20" s="91"/>
      <c r="CC20" s="91"/>
      <c r="CD20" s="91"/>
      <c r="CE20" s="91"/>
      <c r="CF20" s="91"/>
      <c r="CG20" s="91"/>
      <c r="CH20" s="91"/>
      <c r="CI20" s="91"/>
      <c r="CJ20" s="91"/>
      <c r="CK20" s="91"/>
      <c r="CL20" s="91"/>
      <c r="CM20" s="91"/>
      <c r="CN20" s="91"/>
      <c r="CO20" s="91"/>
      <c r="CP20" s="91"/>
      <c r="CQ20" s="91"/>
      <c r="CR20" s="91"/>
      <c r="CS20" s="91"/>
      <c r="CT20" s="91"/>
      <c r="CU20" s="91"/>
      <c r="CV20" s="91"/>
      <c r="CW20" s="91"/>
      <c r="CX20" s="91"/>
      <c r="CY20" s="91"/>
      <c r="CZ20" s="91"/>
      <c r="DA20" s="91"/>
      <c r="DB20" s="91"/>
      <c r="DC20" s="91"/>
      <c r="DD20" s="91"/>
      <c r="DE20" s="91"/>
      <c r="DF20" s="91"/>
      <c r="DG20" s="91"/>
      <c r="DH20" s="91"/>
      <c r="DI20" s="91"/>
      <c r="DJ20" s="91"/>
      <c r="DK20" s="91"/>
      <c r="DL20" s="91"/>
      <c r="DM20" s="91"/>
      <c r="DN20" s="91"/>
      <c r="DO20" s="91"/>
    </row>
    <row r="21" spans="1:119" s="163" customFormat="1" x14ac:dyDescent="0.35">
      <c r="A21" s="91"/>
      <c r="B21" s="91"/>
      <c r="C21" s="91"/>
      <c r="D21" s="91"/>
      <c r="E21" s="91"/>
      <c r="F21" s="91"/>
      <c r="G21" s="91"/>
      <c r="H21" s="91"/>
      <c r="I21" s="91"/>
      <c r="J21" s="91"/>
      <c r="K21" s="91"/>
      <c r="L21" s="91"/>
      <c r="M21" s="91"/>
      <c r="N21" s="91"/>
      <c r="O21" s="91"/>
      <c r="P21" s="91"/>
      <c r="Q21" s="91"/>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c r="BT21" s="91"/>
      <c r="BU21" s="91"/>
      <c r="BV21" s="91"/>
      <c r="BW21" s="91"/>
      <c r="BX21" s="91"/>
      <c r="BY21" s="91"/>
      <c r="BZ21" s="91"/>
      <c r="CA21" s="91"/>
      <c r="CB21" s="91"/>
      <c r="CC21" s="91"/>
      <c r="CD21" s="91"/>
      <c r="CE21" s="91"/>
      <c r="CF21" s="91"/>
      <c r="CG21" s="91"/>
      <c r="CH21" s="91"/>
      <c r="CI21" s="91"/>
      <c r="CJ21" s="91"/>
      <c r="CK21" s="91"/>
      <c r="CL21" s="91"/>
      <c r="CM21" s="91"/>
      <c r="CN21" s="91"/>
      <c r="CO21" s="91"/>
      <c r="CP21" s="91"/>
      <c r="CQ21" s="91"/>
      <c r="CR21" s="91"/>
      <c r="CS21" s="91"/>
      <c r="CT21" s="91"/>
      <c r="CU21" s="91"/>
      <c r="CV21" s="91"/>
      <c r="CW21" s="91"/>
      <c r="CX21" s="91"/>
      <c r="CY21" s="91"/>
      <c r="CZ21" s="91"/>
      <c r="DA21" s="91"/>
      <c r="DB21" s="91"/>
      <c r="DC21" s="91"/>
      <c r="DD21" s="91"/>
      <c r="DE21" s="91"/>
      <c r="DF21" s="91"/>
      <c r="DG21" s="91"/>
      <c r="DH21" s="91"/>
      <c r="DI21" s="91"/>
      <c r="DJ21" s="91"/>
      <c r="DK21" s="91"/>
      <c r="DL21" s="91"/>
      <c r="DM21" s="91"/>
      <c r="DN21" s="91"/>
      <c r="DO21" s="91"/>
    </row>
    <row r="22" spans="1:119" s="163" customFormat="1" x14ac:dyDescent="0.35">
      <c r="A22" s="91"/>
      <c r="B22" s="91"/>
      <c r="C22" s="91"/>
      <c r="D22" s="91"/>
      <c r="E22" s="91"/>
      <c r="F22" s="91"/>
      <c r="G22" s="91"/>
      <c r="H22" s="91"/>
      <c r="I22" s="91"/>
      <c r="J22" s="91"/>
      <c r="K22" s="91"/>
      <c r="L22" s="91"/>
      <c r="M22" s="91"/>
      <c r="N22" s="91"/>
      <c r="O22" s="91"/>
      <c r="P22" s="9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91"/>
      <c r="CK22" s="91"/>
      <c r="CL22" s="91"/>
      <c r="CM22" s="91"/>
      <c r="CN22" s="91"/>
      <c r="CO22" s="91"/>
      <c r="CP22" s="91"/>
      <c r="CQ22" s="91"/>
      <c r="CR22" s="91"/>
      <c r="CS22" s="91"/>
      <c r="CT22" s="91"/>
      <c r="CU22" s="91"/>
      <c r="CV22" s="91"/>
      <c r="CW22" s="91"/>
      <c r="CX22" s="91"/>
      <c r="CY22" s="91"/>
      <c r="CZ22" s="91"/>
      <c r="DA22" s="91"/>
      <c r="DB22" s="91"/>
      <c r="DC22" s="91"/>
      <c r="DD22" s="91"/>
      <c r="DE22" s="91"/>
      <c r="DF22" s="91"/>
      <c r="DG22" s="91"/>
      <c r="DH22" s="91"/>
      <c r="DI22" s="91"/>
      <c r="DJ22" s="91"/>
      <c r="DK22" s="91"/>
      <c r="DL22" s="91"/>
      <c r="DM22" s="91"/>
      <c r="DN22" s="91"/>
      <c r="DO22" s="91"/>
    </row>
    <row r="23" spans="1:119" s="163" customFormat="1" x14ac:dyDescent="0.35">
      <c r="A23" s="91"/>
      <c r="B23" s="91"/>
      <c r="C23" s="91"/>
      <c r="D23" s="91"/>
      <c r="E23" s="91"/>
      <c r="F23" s="91"/>
      <c r="G23" s="91"/>
      <c r="H23" s="91"/>
      <c r="I23" s="91"/>
      <c r="J23" s="91"/>
      <c r="K23" s="91"/>
      <c r="L23" s="91"/>
      <c r="M23" s="91"/>
      <c r="N23" s="91"/>
      <c r="O23" s="91"/>
      <c r="P23" s="9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91"/>
      <c r="BU23" s="91"/>
      <c r="BV23" s="91"/>
      <c r="BW23" s="91"/>
      <c r="BX23" s="91"/>
      <c r="BY23" s="91"/>
      <c r="BZ23" s="91"/>
      <c r="CA23" s="91"/>
      <c r="CB23" s="91"/>
      <c r="CC23" s="91"/>
      <c r="CD23" s="91"/>
      <c r="CE23" s="91"/>
      <c r="CF23" s="91"/>
      <c r="CG23" s="91"/>
      <c r="CH23" s="91"/>
      <c r="CI23" s="91"/>
      <c r="CJ23" s="91"/>
      <c r="CK23" s="91"/>
      <c r="CL23" s="91"/>
      <c r="CM23" s="91"/>
      <c r="CN23" s="91"/>
      <c r="CO23" s="91"/>
      <c r="CP23" s="91"/>
      <c r="CQ23" s="91"/>
      <c r="CR23" s="91"/>
      <c r="CS23" s="91"/>
      <c r="CT23" s="91"/>
      <c r="CU23" s="91"/>
      <c r="CV23" s="91"/>
      <c r="CW23" s="91"/>
      <c r="CX23" s="91"/>
      <c r="CY23" s="91"/>
      <c r="CZ23" s="91"/>
      <c r="DA23" s="91"/>
      <c r="DB23" s="91"/>
      <c r="DC23" s="91"/>
      <c r="DD23" s="91"/>
      <c r="DE23" s="91"/>
      <c r="DF23" s="91"/>
      <c r="DG23" s="91"/>
      <c r="DH23" s="91"/>
      <c r="DI23" s="91"/>
      <c r="DJ23" s="91"/>
      <c r="DK23" s="91"/>
      <c r="DL23" s="91"/>
      <c r="DM23" s="91"/>
      <c r="DN23" s="91"/>
      <c r="DO23" s="91"/>
    </row>
    <row r="24" spans="1:119" s="163" customFormat="1" x14ac:dyDescent="0.35">
      <c r="A24" s="91"/>
      <c r="B24" s="91"/>
      <c r="C24" s="91"/>
      <c r="D24" s="91"/>
      <c r="E24" s="91"/>
      <c r="F24" s="91"/>
      <c r="G24" s="91"/>
      <c r="H24" s="91"/>
      <c r="I24" s="91"/>
      <c r="J24" s="91"/>
      <c r="K24" s="91"/>
      <c r="L24" s="91"/>
      <c r="M24" s="91"/>
      <c r="N24" s="91"/>
      <c r="O24" s="91"/>
      <c r="P24" s="9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c r="CD24" s="91"/>
      <c r="CE24" s="91"/>
      <c r="CF24" s="91"/>
      <c r="CG24" s="91"/>
      <c r="CH24" s="91"/>
      <c r="CI24" s="91"/>
      <c r="CJ24" s="91"/>
      <c r="CK24" s="91"/>
      <c r="CL24" s="91"/>
      <c r="CM24" s="91"/>
      <c r="CN24" s="91"/>
      <c r="CO24" s="91"/>
      <c r="CP24" s="91"/>
      <c r="CQ24" s="91"/>
      <c r="CR24" s="91"/>
      <c r="CS24" s="91"/>
      <c r="CT24" s="91"/>
      <c r="CU24" s="91"/>
      <c r="CV24" s="91"/>
      <c r="CW24" s="91"/>
      <c r="CX24" s="91"/>
      <c r="CY24" s="91"/>
      <c r="CZ24" s="91"/>
      <c r="DA24" s="91"/>
      <c r="DB24" s="91"/>
      <c r="DC24" s="91"/>
      <c r="DD24" s="91"/>
      <c r="DE24" s="91"/>
      <c r="DF24" s="91"/>
      <c r="DG24" s="91"/>
      <c r="DH24" s="91"/>
      <c r="DI24" s="91"/>
      <c r="DJ24" s="91"/>
      <c r="DK24" s="91"/>
      <c r="DL24" s="91"/>
      <c r="DM24" s="91"/>
      <c r="DN24" s="91"/>
      <c r="DO24" s="91"/>
    </row>
    <row r="25" spans="1:119" s="163" customFormat="1" x14ac:dyDescent="0.35">
      <c r="A25" s="91"/>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c r="BZ25" s="91"/>
      <c r="CA25" s="91"/>
      <c r="CB25" s="91"/>
      <c r="CC25" s="91"/>
      <c r="CD25" s="91"/>
      <c r="CE25" s="91"/>
      <c r="CF25" s="91"/>
      <c r="CG25" s="91"/>
      <c r="CH25" s="91"/>
      <c r="CI25" s="91"/>
      <c r="CJ25" s="91"/>
      <c r="CK25" s="91"/>
      <c r="CL25" s="91"/>
      <c r="CM25" s="91"/>
      <c r="CN25" s="91"/>
      <c r="CO25" s="91"/>
      <c r="CP25" s="91"/>
      <c r="CQ25" s="91"/>
      <c r="CR25" s="91"/>
      <c r="CS25" s="91"/>
      <c r="CT25" s="91"/>
      <c r="CU25" s="91"/>
      <c r="CV25" s="91"/>
      <c r="CW25" s="91"/>
      <c r="CX25" s="91"/>
      <c r="CY25" s="91"/>
      <c r="CZ25" s="91"/>
      <c r="DA25" s="91"/>
      <c r="DB25" s="91"/>
      <c r="DC25" s="91"/>
      <c r="DD25" s="91"/>
      <c r="DE25" s="91"/>
      <c r="DF25" s="91"/>
      <c r="DG25" s="91"/>
      <c r="DH25" s="91"/>
      <c r="DI25" s="91"/>
      <c r="DJ25" s="91"/>
      <c r="DK25" s="91"/>
      <c r="DL25" s="91"/>
      <c r="DM25" s="91"/>
      <c r="DN25" s="91"/>
      <c r="DO25" s="91"/>
    </row>
    <row r="26" spans="1:119" s="163" customFormat="1" x14ac:dyDescent="0.35">
      <c r="A26" s="91"/>
      <c r="B26" s="91"/>
      <c r="C26" s="91"/>
      <c r="D26" s="91"/>
      <c r="E26" s="91"/>
      <c r="F26" s="91"/>
      <c r="G26" s="91"/>
      <c r="H26" s="91"/>
      <c r="I26" s="91"/>
      <c r="J26" s="91"/>
      <c r="K26" s="91"/>
      <c r="L26" s="91"/>
      <c r="M26" s="91"/>
      <c r="N26" s="91"/>
      <c r="O26" s="91"/>
      <c r="P26" s="9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c r="AX26" s="91"/>
      <c r="AY26" s="91"/>
      <c r="AZ26" s="91"/>
      <c r="BA26" s="91"/>
      <c r="BB26" s="91"/>
      <c r="BC26" s="91"/>
      <c r="BD26" s="91"/>
      <c r="BE26" s="91"/>
      <c r="BF26" s="91"/>
      <c r="BG26" s="91"/>
      <c r="BH26" s="91"/>
      <c r="BI26" s="91"/>
      <c r="BJ26" s="91"/>
      <c r="BK26" s="91"/>
      <c r="BL26" s="91"/>
      <c r="BM26" s="91"/>
      <c r="BN26" s="91"/>
      <c r="BO26" s="91"/>
      <c r="BP26" s="91"/>
      <c r="BQ26" s="91"/>
      <c r="BR26" s="91"/>
      <c r="BS26" s="91"/>
      <c r="BT26" s="91"/>
      <c r="BU26" s="91"/>
      <c r="BV26" s="91"/>
      <c r="BW26" s="91"/>
      <c r="BX26" s="91"/>
      <c r="BY26" s="91"/>
      <c r="BZ26" s="91"/>
      <c r="CA26" s="91"/>
      <c r="CB26" s="91"/>
      <c r="CC26" s="91"/>
      <c r="CD26" s="91"/>
      <c r="CE26" s="91"/>
      <c r="CF26" s="91"/>
      <c r="CG26" s="91"/>
      <c r="CH26" s="91"/>
      <c r="CI26" s="91"/>
      <c r="CJ26" s="91"/>
      <c r="CK26" s="91"/>
      <c r="CL26" s="91"/>
      <c r="CM26" s="91"/>
      <c r="CN26" s="91"/>
      <c r="CO26" s="91"/>
      <c r="CP26" s="91"/>
      <c r="CQ26" s="91"/>
      <c r="CR26" s="91"/>
      <c r="CS26" s="91"/>
      <c r="CT26" s="91"/>
      <c r="CU26" s="91"/>
      <c r="CV26" s="91"/>
      <c r="CW26" s="91"/>
      <c r="CX26" s="91"/>
      <c r="CY26" s="91"/>
      <c r="CZ26" s="91"/>
      <c r="DA26" s="91"/>
      <c r="DB26" s="91"/>
      <c r="DC26" s="91"/>
      <c r="DD26" s="91"/>
      <c r="DE26" s="91"/>
      <c r="DF26" s="91"/>
      <c r="DG26" s="91"/>
      <c r="DH26" s="91"/>
      <c r="DI26" s="91"/>
      <c r="DJ26" s="91"/>
      <c r="DK26" s="91"/>
      <c r="DL26" s="91"/>
      <c r="DM26" s="91"/>
      <c r="DN26" s="91"/>
      <c r="DO26" s="91"/>
    </row>
    <row r="27" spans="1:119" s="163" customFormat="1" x14ac:dyDescent="0.35">
      <c r="A27" s="91"/>
      <c r="B27" s="91"/>
      <c r="C27" s="91"/>
      <c r="D27" s="91"/>
      <c r="E27" s="91"/>
      <c r="F27" s="91"/>
      <c r="G27" s="91"/>
      <c r="H27" s="91"/>
      <c r="I27" s="91"/>
      <c r="J27" s="91"/>
      <c r="K27" s="91"/>
      <c r="L27" s="91"/>
      <c r="M27" s="91"/>
      <c r="N27" s="91"/>
      <c r="O27" s="91"/>
      <c r="P27" s="9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c r="BT27" s="91"/>
      <c r="BU27" s="91"/>
      <c r="BV27" s="91"/>
      <c r="BW27" s="91"/>
      <c r="BX27" s="91"/>
      <c r="BY27" s="91"/>
      <c r="BZ27" s="91"/>
      <c r="CA27" s="91"/>
      <c r="CB27" s="91"/>
      <c r="CC27" s="91"/>
      <c r="CD27" s="91"/>
      <c r="CE27" s="91"/>
      <c r="CF27" s="91"/>
      <c r="CG27" s="91"/>
      <c r="CH27" s="91"/>
      <c r="CI27" s="91"/>
      <c r="CJ27" s="91"/>
      <c r="CK27" s="91"/>
      <c r="CL27" s="91"/>
      <c r="CM27" s="91"/>
      <c r="CN27" s="91"/>
      <c r="CO27" s="91"/>
      <c r="CP27" s="91"/>
      <c r="CQ27" s="91"/>
      <c r="CR27" s="91"/>
      <c r="CS27" s="91"/>
      <c r="CT27" s="91"/>
      <c r="CU27" s="91"/>
      <c r="CV27" s="91"/>
      <c r="CW27" s="91"/>
      <c r="CX27" s="91"/>
      <c r="CY27" s="91"/>
      <c r="CZ27" s="91"/>
      <c r="DA27" s="91"/>
      <c r="DB27" s="91"/>
      <c r="DC27" s="91"/>
      <c r="DD27" s="91"/>
      <c r="DE27" s="91"/>
      <c r="DF27" s="91"/>
      <c r="DG27" s="91"/>
      <c r="DH27" s="91"/>
      <c r="DI27" s="91"/>
      <c r="DJ27" s="91"/>
      <c r="DK27" s="91"/>
      <c r="DL27" s="91"/>
      <c r="DM27" s="91"/>
      <c r="DN27" s="91"/>
      <c r="DO27" s="91"/>
    </row>
    <row r="28" spans="1:119" s="163" customFormat="1" x14ac:dyDescent="0.35">
      <c r="A28" s="91"/>
      <c r="B28" s="91"/>
      <c r="C28" s="91"/>
      <c r="D28" s="91"/>
      <c r="E28" s="91"/>
      <c r="F28" s="91"/>
      <c r="G28" s="91"/>
      <c r="H28" s="91"/>
      <c r="I28" s="91"/>
      <c r="J28" s="91"/>
      <c r="K28" s="91"/>
      <c r="L28" s="91"/>
      <c r="M28" s="91"/>
      <c r="N28" s="91"/>
      <c r="O28" s="91"/>
      <c r="P28" s="9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c r="AX28" s="91"/>
      <c r="AY28" s="91"/>
      <c r="AZ28" s="91"/>
      <c r="BA28" s="91"/>
      <c r="BB28" s="91"/>
      <c r="BC28" s="91"/>
      <c r="BD28" s="91"/>
      <c r="BE28" s="91"/>
      <c r="BF28" s="91"/>
      <c r="BG28" s="91"/>
      <c r="BH28" s="91"/>
      <c r="BI28" s="91"/>
      <c r="BJ28" s="91"/>
      <c r="BK28" s="91"/>
      <c r="BL28" s="91"/>
      <c r="BM28" s="91"/>
      <c r="BN28" s="91"/>
      <c r="BO28" s="91"/>
      <c r="BP28" s="91"/>
      <c r="BQ28" s="91"/>
      <c r="BR28" s="91"/>
      <c r="BS28" s="91"/>
      <c r="BT28" s="91"/>
      <c r="BU28" s="91"/>
      <c r="BV28" s="91"/>
      <c r="BW28" s="91"/>
      <c r="BX28" s="91"/>
      <c r="BY28" s="91"/>
      <c r="BZ28" s="91"/>
      <c r="CA28" s="91"/>
      <c r="CB28" s="91"/>
      <c r="CC28" s="91"/>
      <c r="CD28" s="91"/>
      <c r="CE28" s="91"/>
      <c r="CF28" s="91"/>
      <c r="CG28" s="91"/>
      <c r="CH28" s="91"/>
      <c r="CI28" s="91"/>
      <c r="CJ28" s="91"/>
      <c r="CK28" s="91"/>
      <c r="CL28" s="91"/>
      <c r="CM28" s="91"/>
      <c r="CN28" s="91"/>
      <c r="CO28" s="91"/>
      <c r="CP28" s="91"/>
      <c r="CQ28" s="91"/>
      <c r="CR28" s="91"/>
      <c r="CS28" s="91"/>
      <c r="CT28" s="91"/>
      <c r="CU28" s="91"/>
      <c r="CV28" s="91"/>
      <c r="CW28" s="91"/>
      <c r="CX28" s="91"/>
      <c r="CY28" s="91"/>
      <c r="CZ28" s="91"/>
      <c r="DA28" s="91"/>
      <c r="DB28" s="91"/>
      <c r="DC28" s="91"/>
      <c r="DD28" s="91"/>
      <c r="DE28" s="91"/>
      <c r="DF28" s="91"/>
      <c r="DG28" s="91"/>
      <c r="DH28" s="91"/>
      <c r="DI28" s="91"/>
      <c r="DJ28" s="91"/>
      <c r="DK28" s="91"/>
      <c r="DL28" s="91"/>
      <c r="DM28" s="91"/>
      <c r="DN28" s="91"/>
      <c r="DO28" s="91"/>
    </row>
    <row r="29" spans="1:119" s="165" customFormat="1" ht="130.5" customHeight="1" x14ac:dyDescent="0.35">
      <c r="B29" s="533"/>
      <c r="C29" s="533"/>
      <c r="D29" s="533"/>
      <c r="E29" s="533"/>
    </row>
    <row r="30" spans="1:119" s="91" customFormat="1" x14ac:dyDescent="0.35"/>
    <row r="31" spans="1:119" s="91" customFormat="1" x14ac:dyDescent="0.35"/>
    <row r="32" spans="1:119" s="91" customFormat="1" x14ac:dyDescent="0.35"/>
    <row r="33" s="91" customFormat="1" x14ac:dyDescent="0.35"/>
    <row r="34" s="91" customFormat="1" x14ac:dyDescent="0.35"/>
    <row r="35" s="91" customFormat="1" x14ac:dyDescent="0.35"/>
    <row r="36" s="91" customFormat="1" x14ac:dyDescent="0.35"/>
    <row r="37" s="91" customFormat="1" x14ac:dyDescent="0.35"/>
    <row r="38" s="91" customFormat="1" x14ac:dyDescent="0.35"/>
    <row r="39" s="91" customFormat="1" x14ac:dyDescent="0.35"/>
  </sheetData>
  <sheetProtection formatCells="0" formatColumns="0" formatRows="0" insertColumns="0" insertRows="0" insertHyperlinks="0" deleteColumns="0" deleteRows="0"/>
  <mergeCells count="3">
    <mergeCell ref="B2:J2"/>
    <mergeCell ref="B29:E29"/>
    <mergeCell ref="B4:G4"/>
  </mergeCells>
  <hyperlinks>
    <hyperlink ref="B6" r:id="rId1" location="section-flex8" xr:uid="{A775D4F2-AF23-4524-9237-50AE16CD750C}"/>
  </hyperlinks>
  <pageMargins left="0.23622047244094491" right="0.23622047244094491" top="0.74803149606299213" bottom="0.74803149606299213" header="0.31496062992125984" footer="0.31496062992125984"/>
  <pageSetup scale="49" orientation="landscape" r:id="rId2"/>
  <headerFooter>
    <oddHeader>&amp;L&amp;"Calibri"&amp;11&amp;K000000Sustainability Data Pack 2022&amp;CRHI Magnesita&amp;R&amp;G</oddHeader>
    <oddFooter>&amp;R&amp;P/&amp;N</oddFooter>
  </headerFooter>
  <drawing r:id="rId3"/>
  <legacyDrawingHF r:id="rId4"/>
  <picture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E909D-734F-4DC7-94B3-2A3667A85CCC}">
  <sheetPr>
    <tabColor theme="9" tint="0.79998168889431442"/>
    <pageSetUpPr fitToPage="1"/>
  </sheetPr>
  <dimension ref="B2:H19"/>
  <sheetViews>
    <sheetView showGridLines="0" zoomScale="85" zoomScaleNormal="85" workbookViewId="0">
      <selection activeCell="K3" sqref="K3"/>
    </sheetView>
  </sheetViews>
  <sheetFormatPr baseColWidth="10" defaultColWidth="8.453125" defaultRowHeight="14.5" x14ac:dyDescent="0.35"/>
  <cols>
    <col min="1" max="1" width="4.81640625" style="84" customWidth="1"/>
    <col min="2" max="2" width="27.453125" style="84" customWidth="1"/>
    <col min="3" max="5" width="14.453125" style="84" customWidth="1"/>
    <col min="6" max="6" width="14" style="84" customWidth="1"/>
    <col min="7" max="7" width="11.81640625" style="84" customWidth="1"/>
    <col min="8" max="8" width="10.1796875" style="84" customWidth="1"/>
    <col min="9" max="16384" width="8.453125" style="84"/>
  </cols>
  <sheetData>
    <row r="2" spans="2:8" ht="26" x14ac:dyDescent="0.6">
      <c r="B2" s="482" t="s">
        <v>484</v>
      </c>
      <c r="C2" s="482"/>
      <c r="D2" s="482"/>
      <c r="E2" s="482"/>
      <c r="F2" s="482"/>
      <c r="G2" s="482"/>
      <c r="H2" s="482"/>
    </row>
    <row r="3" spans="2:8" ht="18.5" x14ac:dyDescent="0.45">
      <c r="B3" s="154"/>
      <c r="C3" s="154"/>
      <c r="D3" s="154"/>
      <c r="E3" s="154"/>
      <c r="F3" s="154"/>
    </row>
    <row r="5" spans="2:8" x14ac:dyDescent="0.35">
      <c r="B5" s="155" t="s">
        <v>241</v>
      </c>
      <c r="C5" s="155">
        <v>2019</v>
      </c>
      <c r="D5" s="155">
        <v>2020</v>
      </c>
      <c r="E5" s="155">
        <v>2021</v>
      </c>
      <c r="F5" s="155">
        <v>2022</v>
      </c>
      <c r="G5" s="155">
        <v>2023</v>
      </c>
      <c r="H5" s="156">
        <v>2024</v>
      </c>
    </row>
    <row r="6" spans="2:8" x14ac:dyDescent="0.35">
      <c r="B6" s="157" t="s">
        <v>242</v>
      </c>
      <c r="C6" s="158" t="s">
        <v>243</v>
      </c>
      <c r="D6" s="158" t="s">
        <v>244</v>
      </c>
      <c r="E6" s="158" t="s">
        <v>244</v>
      </c>
      <c r="F6" s="158" t="s">
        <v>245</v>
      </c>
      <c r="G6" s="158" t="s">
        <v>245</v>
      </c>
      <c r="H6" s="158" t="s">
        <v>245</v>
      </c>
    </row>
    <row r="7" spans="2:8" x14ac:dyDescent="0.35">
      <c r="B7" s="157" t="s">
        <v>246</v>
      </c>
      <c r="C7" s="158" t="s">
        <v>247</v>
      </c>
      <c r="D7" s="158" t="s">
        <v>247</v>
      </c>
      <c r="E7" s="158" t="s">
        <v>248</v>
      </c>
      <c r="F7" s="158" t="s">
        <v>248</v>
      </c>
      <c r="G7" s="158" t="s">
        <v>248</v>
      </c>
      <c r="H7" s="158" t="s">
        <v>248</v>
      </c>
    </row>
    <row r="8" spans="2:8" x14ac:dyDescent="0.35">
      <c r="B8" s="157" t="s">
        <v>249</v>
      </c>
      <c r="C8" s="158"/>
      <c r="D8" s="158" t="s">
        <v>250</v>
      </c>
      <c r="E8" s="158" t="s">
        <v>250</v>
      </c>
      <c r="F8" s="158" t="s">
        <v>250</v>
      </c>
      <c r="G8" s="158" t="s">
        <v>250</v>
      </c>
      <c r="H8" s="158" t="s">
        <v>250</v>
      </c>
    </row>
    <row r="9" spans="2:8" x14ac:dyDescent="0.35">
      <c r="B9" s="157" t="s">
        <v>251</v>
      </c>
      <c r="C9" s="158"/>
      <c r="D9" s="158"/>
      <c r="E9" s="158" t="s">
        <v>252</v>
      </c>
      <c r="F9" s="158" t="s">
        <v>252</v>
      </c>
      <c r="G9" s="158" t="s">
        <v>252</v>
      </c>
      <c r="H9" s="158" t="s">
        <v>252</v>
      </c>
    </row>
    <row r="10" spans="2:8" x14ac:dyDescent="0.35">
      <c r="B10" s="157" t="s">
        <v>253</v>
      </c>
      <c r="C10" s="157"/>
      <c r="D10" s="157"/>
      <c r="E10" s="158" t="s">
        <v>254</v>
      </c>
      <c r="F10" s="158" t="s">
        <v>254</v>
      </c>
      <c r="G10" s="158" t="s">
        <v>254</v>
      </c>
      <c r="H10" s="158" t="s">
        <v>254</v>
      </c>
    </row>
    <row r="11" spans="2:8" ht="99" customHeight="1" x14ac:dyDescent="0.35">
      <c r="B11" s="535" t="s">
        <v>754</v>
      </c>
      <c r="C11" s="535"/>
      <c r="D11" s="535"/>
      <c r="E11" s="535"/>
      <c r="F11" s="535"/>
      <c r="G11" s="535"/>
      <c r="H11" s="535"/>
    </row>
    <row r="12" spans="2:8" x14ac:dyDescent="0.35">
      <c r="B12" s="159"/>
    </row>
    <row r="13" spans="2:8" x14ac:dyDescent="0.35">
      <c r="B13" s="159"/>
    </row>
    <row r="14" spans="2:8" x14ac:dyDescent="0.35">
      <c r="B14" s="159"/>
    </row>
    <row r="15" spans="2:8" x14ac:dyDescent="0.35">
      <c r="B15" s="159"/>
    </row>
    <row r="16" spans="2:8" x14ac:dyDescent="0.35">
      <c r="B16" s="159"/>
    </row>
    <row r="17" spans="2:2" x14ac:dyDescent="0.35">
      <c r="B17" s="159"/>
    </row>
    <row r="18" spans="2:2" x14ac:dyDescent="0.35">
      <c r="B18" s="159"/>
    </row>
    <row r="19" spans="2:2" x14ac:dyDescent="0.35">
      <c r="B19" s="159"/>
    </row>
  </sheetData>
  <sheetProtection formatCells="0" formatColumns="0" formatRows="0" insertColumns="0" insertRows="0" insertHyperlinks="0" deleteColumns="0" deleteRows="0"/>
  <mergeCells count="2">
    <mergeCell ref="B11:H11"/>
    <mergeCell ref="B2:H2"/>
  </mergeCells>
  <pageMargins left="0.7" right="0.7" top="0.75" bottom="0.75" header="0.3" footer="0.3"/>
  <pageSetup orientation="portrait" r:id="rId1"/>
  <drawing r:id="rId2"/>
  <picture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C9D17-E8B8-4970-B65D-D33A7373E13D}">
  <sheetPr>
    <tabColor theme="9" tint="0.79998168889431442"/>
  </sheetPr>
  <dimension ref="A1:U61"/>
  <sheetViews>
    <sheetView showGridLines="0" topLeftCell="A23" zoomScale="70" zoomScaleNormal="70" workbookViewId="0">
      <selection activeCell="K3" sqref="K3"/>
    </sheetView>
  </sheetViews>
  <sheetFormatPr baseColWidth="10" defaultColWidth="11.453125" defaultRowHeight="14.5" x14ac:dyDescent="0.35"/>
  <cols>
    <col min="1" max="1" width="50.453125" style="84" customWidth="1"/>
    <col min="2" max="2" width="13.81640625" style="84" customWidth="1"/>
    <col min="3" max="3" width="21.453125" style="84" customWidth="1"/>
    <col min="4" max="4" width="14.453125" style="84" customWidth="1"/>
    <col min="5" max="9" width="13.453125" style="84" customWidth="1"/>
    <col min="10" max="10" width="15" style="84" customWidth="1"/>
    <col min="11" max="16" width="15.81640625" style="84" customWidth="1"/>
    <col min="17" max="20" width="14.81640625" style="84" customWidth="1"/>
    <col min="21" max="16384" width="11.453125" style="84"/>
  </cols>
  <sheetData>
    <row r="1" spans="1:21" s="93" customFormat="1" ht="46" x14ac:dyDescent="1">
      <c r="A1" s="541" t="s">
        <v>516</v>
      </c>
      <c r="B1" s="541"/>
      <c r="C1" s="541"/>
      <c r="D1" s="541"/>
      <c r="E1" s="541"/>
      <c r="F1" s="541"/>
      <c r="G1" s="541"/>
      <c r="H1" s="541"/>
      <c r="I1" s="541"/>
      <c r="J1" s="541"/>
      <c r="K1" s="541"/>
      <c r="L1" s="541"/>
      <c r="M1" s="541"/>
      <c r="N1" s="541"/>
      <c r="O1" s="541"/>
      <c r="P1" s="541"/>
      <c r="Q1" s="541"/>
      <c r="R1" s="541"/>
      <c r="S1" s="541"/>
      <c r="T1" s="541"/>
    </row>
    <row r="2" spans="1:21" ht="49.25" customHeight="1" x14ac:dyDescent="0.35">
      <c r="A2" s="94" t="s">
        <v>170</v>
      </c>
      <c r="B2" s="95"/>
      <c r="C2" s="95"/>
      <c r="D2" s="95"/>
      <c r="E2" s="538" t="s">
        <v>171</v>
      </c>
      <c r="F2" s="538"/>
      <c r="G2" s="538"/>
      <c r="H2" s="538"/>
      <c r="I2" s="538"/>
      <c r="J2" s="538"/>
      <c r="K2" s="539" t="s">
        <v>288</v>
      </c>
      <c r="L2" s="539"/>
      <c r="M2" s="539"/>
      <c r="N2" s="539"/>
      <c r="O2" s="539"/>
      <c r="P2" s="539"/>
      <c r="Q2" s="95"/>
      <c r="R2" s="95"/>
      <c r="S2" s="95"/>
      <c r="T2" s="95"/>
    </row>
    <row r="3" spans="1:21" ht="72.5" x14ac:dyDescent="0.35">
      <c r="A3" s="96" t="s">
        <v>172</v>
      </c>
      <c r="B3" s="96" t="s">
        <v>173</v>
      </c>
      <c r="C3" s="97" t="s">
        <v>174</v>
      </c>
      <c r="D3" s="97" t="s">
        <v>175</v>
      </c>
      <c r="E3" s="97" t="s">
        <v>176</v>
      </c>
      <c r="F3" s="97" t="s">
        <v>177</v>
      </c>
      <c r="G3" s="97" t="s">
        <v>178</v>
      </c>
      <c r="H3" s="97" t="s">
        <v>179</v>
      </c>
      <c r="I3" s="97" t="s">
        <v>180</v>
      </c>
      <c r="J3" s="97" t="s">
        <v>181</v>
      </c>
      <c r="K3" s="97" t="s">
        <v>176</v>
      </c>
      <c r="L3" s="97" t="s">
        <v>177</v>
      </c>
      <c r="M3" s="97" t="s">
        <v>178</v>
      </c>
      <c r="N3" s="97" t="s">
        <v>182</v>
      </c>
      <c r="O3" s="97" t="s">
        <v>180</v>
      </c>
      <c r="P3" s="97" t="s">
        <v>181</v>
      </c>
      <c r="Q3" s="97" t="s">
        <v>183</v>
      </c>
      <c r="R3" s="97" t="s">
        <v>289</v>
      </c>
      <c r="S3" s="97" t="s">
        <v>184</v>
      </c>
      <c r="T3" s="97" t="s">
        <v>185</v>
      </c>
      <c r="U3" s="98"/>
    </row>
    <row r="4" spans="1:21" ht="19.25" customHeight="1" x14ac:dyDescent="0.35">
      <c r="A4" s="99" t="s">
        <v>186</v>
      </c>
    </row>
    <row r="5" spans="1:21" ht="19.25" customHeight="1" x14ac:dyDescent="0.35">
      <c r="A5" s="100" t="s">
        <v>187</v>
      </c>
    </row>
    <row r="6" spans="1:21" ht="28.5" customHeight="1" x14ac:dyDescent="0.45">
      <c r="A6" s="101" t="s">
        <v>191</v>
      </c>
      <c r="B6" s="102" t="s">
        <v>290</v>
      </c>
      <c r="C6" s="109">
        <v>17472400</v>
      </c>
      <c r="D6" s="104">
        <f>C6/$C$17</f>
        <v>5.0112539828188933E-3</v>
      </c>
      <c r="E6" s="105" t="s">
        <v>291</v>
      </c>
      <c r="F6" s="105" t="s">
        <v>292</v>
      </c>
      <c r="G6" s="105" t="s">
        <v>292</v>
      </c>
      <c r="H6" s="105" t="s">
        <v>292</v>
      </c>
      <c r="I6" s="105" t="s">
        <v>292</v>
      </c>
      <c r="J6" s="105" t="s">
        <v>292</v>
      </c>
      <c r="K6" s="106"/>
      <c r="L6" s="106" t="s">
        <v>189</v>
      </c>
      <c r="M6" s="106" t="s">
        <v>189</v>
      </c>
      <c r="N6" s="106" t="s">
        <v>189</v>
      </c>
      <c r="O6" s="106" t="s">
        <v>189</v>
      </c>
      <c r="P6" s="106" t="s">
        <v>189</v>
      </c>
      <c r="Q6" s="106" t="s">
        <v>189</v>
      </c>
      <c r="R6" s="107">
        <v>5.0000000000000001E-3</v>
      </c>
      <c r="S6" s="106" t="s">
        <v>190</v>
      </c>
      <c r="T6" s="106"/>
    </row>
    <row r="7" spans="1:21" ht="31.5" customHeight="1" x14ac:dyDescent="0.45">
      <c r="A7" s="99" t="s">
        <v>192</v>
      </c>
      <c r="B7" s="108"/>
      <c r="C7" s="109">
        <f>SUM(C6:C6)</f>
        <v>17472400</v>
      </c>
      <c r="D7" s="104">
        <f>C7/$C$17</f>
        <v>5.0112539828188933E-3</v>
      </c>
      <c r="E7" s="104">
        <v>5.0000000000000001E-3</v>
      </c>
      <c r="F7" s="104">
        <v>0</v>
      </c>
      <c r="G7" s="104">
        <v>0</v>
      </c>
      <c r="H7" s="104">
        <v>0</v>
      </c>
      <c r="I7" s="104">
        <v>0</v>
      </c>
      <c r="J7" s="104">
        <v>0</v>
      </c>
      <c r="K7" s="106"/>
      <c r="L7" s="106" t="s">
        <v>189</v>
      </c>
      <c r="M7" s="106" t="s">
        <v>189</v>
      </c>
      <c r="N7" s="106" t="s">
        <v>189</v>
      </c>
      <c r="O7" s="106" t="s">
        <v>189</v>
      </c>
      <c r="P7" s="106" t="s">
        <v>189</v>
      </c>
      <c r="Q7" s="106" t="s">
        <v>189</v>
      </c>
      <c r="R7" s="107">
        <f>R6+R11</f>
        <v>0.16700000000000001</v>
      </c>
      <c r="S7" s="106"/>
      <c r="T7" s="106"/>
    </row>
    <row r="8" spans="1:21" ht="31.5" customHeight="1" x14ac:dyDescent="0.45">
      <c r="A8" s="536" t="s">
        <v>293</v>
      </c>
      <c r="B8" s="536"/>
      <c r="C8" s="109"/>
      <c r="D8" s="104">
        <f>D7</f>
        <v>5.0112539828188933E-3</v>
      </c>
      <c r="E8" s="104">
        <v>5.0000000000000001E-3</v>
      </c>
      <c r="F8" s="104">
        <v>0</v>
      </c>
      <c r="G8" s="104">
        <v>0</v>
      </c>
      <c r="H8" s="104">
        <v>0</v>
      </c>
      <c r="I8" s="104">
        <v>0</v>
      </c>
      <c r="J8" s="104">
        <v>0</v>
      </c>
      <c r="K8" s="106"/>
      <c r="L8" s="106" t="s">
        <v>189</v>
      </c>
      <c r="M8" s="106" t="s">
        <v>189</v>
      </c>
      <c r="N8" s="106" t="s">
        <v>189</v>
      </c>
      <c r="O8" s="106" t="s">
        <v>189</v>
      </c>
      <c r="P8" s="106" t="s">
        <v>189</v>
      </c>
      <c r="Q8" s="106" t="s">
        <v>189</v>
      </c>
      <c r="R8" s="107"/>
      <c r="S8" s="106"/>
      <c r="T8" s="106"/>
    </row>
    <row r="9" spans="1:21" ht="31.5" customHeight="1" x14ac:dyDescent="0.45">
      <c r="A9" s="536" t="s">
        <v>294</v>
      </c>
      <c r="B9" s="536"/>
      <c r="C9" s="109"/>
      <c r="D9" s="104">
        <v>0</v>
      </c>
      <c r="E9" s="104">
        <v>0</v>
      </c>
      <c r="F9" s="104"/>
      <c r="G9" s="104"/>
      <c r="H9" s="104"/>
      <c r="I9" s="104"/>
      <c r="J9" s="104"/>
      <c r="K9" s="106"/>
      <c r="L9" s="106"/>
      <c r="M9" s="106"/>
      <c r="N9" s="106"/>
      <c r="O9" s="106"/>
      <c r="P9" s="106"/>
      <c r="Q9" s="106"/>
      <c r="R9" s="107"/>
      <c r="S9" s="106"/>
      <c r="T9" s="106"/>
    </row>
    <row r="10" spans="1:21" ht="22.5" customHeight="1" x14ac:dyDescent="0.45">
      <c r="A10" s="110" t="s">
        <v>193</v>
      </c>
      <c r="B10" s="108"/>
      <c r="C10" s="108"/>
      <c r="D10" s="111"/>
      <c r="E10" s="108"/>
      <c r="F10" s="108"/>
      <c r="G10" s="108"/>
      <c r="H10" s="108"/>
      <c r="I10" s="108"/>
      <c r="J10" s="108"/>
      <c r="K10" s="108"/>
      <c r="L10" s="108"/>
      <c r="M10" s="108"/>
      <c r="N10" s="108"/>
      <c r="O10" s="108"/>
      <c r="P10" s="108"/>
      <c r="Q10" s="108"/>
      <c r="R10" s="108"/>
      <c r="S10" s="108"/>
      <c r="T10" s="108"/>
    </row>
    <row r="11" spans="1:21" ht="27" customHeight="1" x14ac:dyDescent="0.45">
      <c r="A11" s="99" t="s">
        <v>188</v>
      </c>
      <c r="B11" s="112" t="s">
        <v>295</v>
      </c>
      <c r="C11" s="109">
        <v>548228600</v>
      </c>
      <c r="D11" s="104">
        <f>C11/$C$17</f>
        <v>0.15723728596215897</v>
      </c>
      <c r="E11" s="105" t="s">
        <v>291</v>
      </c>
      <c r="F11" s="105" t="s">
        <v>292</v>
      </c>
      <c r="G11" s="105" t="s">
        <v>292</v>
      </c>
      <c r="H11" s="105" t="s">
        <v>292</v>
      </c>
      <c r="I11" s="105" t="s">
        <v>292</v>
      </c>
      <c r="J11" s="105" t="s">
        <v>292</v>
      </c>
      <c r="K11" s="106"/>
      <c r="L11" s="106"/>
      <c r="M11" s="106"/>
      <c r="N11" s="106"/>
      <c r="O11" s="106"/>
      <c r="P11" s="106"/>
      <c r="Q11" s="106"/>
      <c r="R11" s="107">
        <v>0.16200000000000001</v>
      </c>
      <c r="S11" s="106" t="s">
        <v>190</v>
      </c>
      <c r="T11" s="106"/>
    </row>
    <row r="12" spans="1:21" ht="36.75" customHeight="1" x14ac:dyDescent="0.45">
      <c r="A12" s="99" t="s">
        <v>296</v>
      </c>
      <c r="B12" s="112" t="s">
        <v>297</v>
      </c>
      <c r="C12" s="109">
        <v>0</v>
      </c>
      <c r="D12" s="113">
        <f t="shared" ref="D12:D16" si="0">C12/$C$17</f>
        <v>0</v>
      </c>
      <c r="E12" s="105" t="s">
        <v>292</v>
      </c>
      <c r="F12" s="105" t="s">
        <v>292</v>
      </c>
      <c r="G12" s="105" t="s">
        <v>292</v>
      </c>
      <c r="H12" s="113" t="s">
        <v>291</v>
      </c>
      <c r="I12" s="105" t="s">
        <v>292</v>
      </c>
      <c r="J12" s="105" t="s">
        <v>292</v>
      </c>
      <c r="K12" s="106"/>
      <c r="L12" s="106"/>
      <c r="M12" s="106"/>
      <c r="N12" s="106"/>
      <c r="O12" s="106"/>
      <c r="P12" s="106"/>
      <c r="Q12" s="106"/>
      <c r="R12" s="107">
        <v>0</v>
      </c>
      <c r="S12" s="106"/>
      <c r="T12" s="106"/>
    </row>
    <row r="13" spans="1:21" ht="36.75" customHeight="1" x14ac:dyDescent="0.45">
      <c r="A13" s="99" t="s">
        <v>298</v>
      </c>
      <c r="B13" s="112" t="s">
        <v>299</v>
      </c>
      <c r="C13" s="109">
        <v>0</v>
      </c>
      <c r="D13" s="113">
        <f t="shared" si="0"/>
        <v>0</v>
      </c>
      <c r="E13" s="105" t="s">
        <v>292</v>
      </c>
      <c r="F13" s="105" t="s">
        <v>292</v>
      </c>
      <c r="G13" s="105" t="s">
        <v>292</v>
      </c>
      <c r="H13" s="105" t="s">
        <v>292</v>
      </c>
      <c r="I13" s="105" t="s">
        <v>292</v>
      </c>
      <c r="J13" s="113" t="s">
        <v>291</v>
      </c>
      <c r="K13" s="106"/>
      <c r="L13" s="106"/>
      <c r="M13" s="106"/>
      <c r="N13" s="106"/>
      <c r="O13" s="106"/>
      <c r="P13" s="106"/>
      <c r="Q13" s="106"/>
      <c r="R13" s="107">
        <v>0</v>
      </c>
      <c r="S13" s="106"/>
      <c r="T13" s="106"/>
    </row>
    <row r="14" spans="1:21" ht="48" customHeight="1" x14ac:dyDescent="0.45">
      <c r="A14" s="99" t="s">
        <v>194</v>
      </c>
      <c r="B14" s="108"/>
      <c r="C14" s="109">
        <f>SUM(C11:C13)</f>
        <v>548228600</v>
      </c>
      <c r="D14" s="114">
        <f t="shared" si="0"/>
        <v>0.15723728596215897</v>
      </c>
      <c r="E14" s="104">
        <v>1</v>
      </c>
      <c r="F14" s="104">
        <v>0</v>
      </c>
      <c r="G14" s="104">
        <v>0</v>
      </c>
      <c r="H14" s="104">
        <v>0</v>
      </c>
      <c r="I14" s="104">
        <v>0</v>
      </c>
      <c r="J14" s="104">
        <v>0</v>
      </c>
      <c r="K14" s="106"/>
      <c r="L14" s="106"/>
      <c r="M14" s="106"/>
      <c r="N14" s="106"/>
      <c r="O14" s="106"/>
      <c r="P14" s="106"/>
      <c r="Q14" s="106"/>
      <c r="R14" s="114">
        <v>0.16200000000000001</v>
      </c>
      <c r="S14" s="106"/>
      <c r="T14" s="106"/>
    </row>
    <row r="15" spans="1:21" ht="18.5" x14ac:dyDescent="0.45">
      <c r="A15" s="99" t="s">
        <v>195</v>
      </c>
      <c r="B15" s="108"/>
      <c r="C15" s="109">
        <f>C14+C7</f>
        <v>565701000</v>
      </c>
      <c r="D15" s="114">
        <f t="shared" si="0"/>
        <v>0.16224853994497784</v>
      </c>
      <c r="K15" s="108"/>
      <c r="L15" s="108"/>
      <c r="M15" s="108"/>
      <c r="N15" s="108"/>
      <c r="O15" s="108"/>
      <c r="P15" s="108"/>
      <c r="Q15" s="108"/>
      <c r="R15" s="108"/>
      <c r="T15" s="108"/>
    </row>
    <row r="16" spans="1:21" ht="18.5" x14ac:dyDescent="0.45">
      <c r="A16" s="99" t="s">
        <v>196</v>
      </c>
      <c r="B16" s="108"/>
      <c r="C16" s="109">
        <f>C17-C15</f>
        <v>2920931300</v>
      </c>
      <c r="D16" s="114">
        <f t="shared" si="0"/>
        <v>0.8377514600550221</v>
      </c>
      <c r="E16" s="108"/>
      <c r="F16" s="108"/>
      <c r="G16" s="108"/>
      <c r="H16" s="108"/>
      <c r="I16" s="108"/>
      <c r="J16" s="108"/>
      <c r="K16" s="108"/>
      <c r="L16" s="108"/>
      <c r="M16" s="108"/>
      <c r="N16" s="108"/>
      <c r="O16" s="108"/>
      <c r="P16" s="108"/>
      <c r="Q16" s="108"/>
      <c r="R16" s="108"/>
      <c r="S16" s="108"/>
      <c r="T16" s="108"/>
    </row>
    <row r="17" spans="1:21" ht="18.5" x14ac:dyDescent="0.45">
      <c r="A17" s="99" t="s">
        <v>197</v>
      </c>
      <c r="B17" s="108"/>
      <c r="C17" s="109">
        <v>3486632300</v>
      </c>
      <c r="D17" s="114">
        <v>1</v>
      </c>
      <c r="E17" s="108"/>
      <c r="F17" s="108"/>
      <c r="G17" s="108"/>
      <c r="H17" s="108"/>
      <c r="I17" s="108"/>
      <c r="J17" s="108"/>
      <c r="K17" s="108"/>
      <c r="L17" s="108"/>
      <c r="M17" s="108"/>
      <c r="N17" s="108"/>
      <c r="O17" s="108"/>
      <c r="P17" s="108"/>
      <c r="Q17" s="108"/>
      <c r="R17" s="108"/>
      <c r="S17" s="108"/>
      <c r="T17" s="108"/>
    </row>
    <row r="18" spans="1:21" ht="15.5" x14ac:dyDescent="0.35">
      <c r="A18" s="99"/>
      <c r="C18" s="115"/>
    </row>
    <row r="19" spans="1:21" ht="39.5" customHeight="1" x14ac:dyDescent="0.6">
      <c r="A19" s="116" t="s">
        <v>198</v>
      </c>
      <c r="B19" s="117"/>
      <c r="C19" s="118"/>
      <c r="D19" s="117"/>
      <c r="E19" s="540" t="s">
        <v>171</v>
      </c>
      <c r="F19" s="540"/>
      <c r="G19" s="540"/>
      <c r="H19" s="540"/>
      <c r="I19" s="540"/>
      <c r="J19" s="540"/>
      <c r="K19" s="540" t="s">
        <v>300</v>
      </c>
      <c r="L19" s="540"/>
      <c r="M19" s="540"/>
      <c r="N19" s="540"/>
      <c r="O19" s="540"/>
      <c r="P19" s="540"/>
      <c r="Q19" s="117"/>
      <c r="R19" s="117"/>
      <c r="S19" s="117"/>
      <c r="T19" s="117"/>
    </row>
    <row r="20" spans="1:21" ht="58" x14ac:dyDescent="0.35">
      <c r="A20" s="119" t="s">
        <v>172</v>
      </c>
      <c r="B20" s="119" t="s">
        <v>173</v>
      </c>
      <c r="C20" s="120" t="s">
        <v>199</v>
      </c>
      <c r="D20" s="121" t="s">
        <v>200</v>
      </c>
      <c r="E20" s="121" t="s">
        <v>176</v>
      </c>
      <c r="F20" s="121" t="s">
        <v>177</v>
      </c>
      <c r="G20" s="121" t="s">
        <v>178</v>
      </c>
      <c r="H20" s="121" t="s">
        <v>179</v>
      </c>
      <c r="I20" s="121" t="s">
        <v>180</v>
      </c>
      <c r="J20" s="121" t="s">
        <v>181</v>
      </c>
      <c r="K20" s="121" t="s">
        <v>176</v>
      </c>
      <c r="L20" s="121" t="s">
        <v>177</v>
      </c>
      <c r="M20" s="121" t="s">
        <v>178</v>
      </c>
      <c r="N20" s="121" t="s">
        <v>182</v>
      </c>
      <c r="O20" s="121" t="s">
        <v>180</v>
      </c>
      <c r="P20" s="121" t="s">
        <v>181</v>
      </c>
      <c r="Q20" s="121" t="s">
        <v>183</v>
      </c>
      <c r="R20" s="121" t="s">
        <v>301</v>
      </c>
      <c r="S20" s="121" t="s">
        <v>184</v>
      </c>
      <c r="T20" s="121" t="s">
        <v>185</v>
      </c>
      <c r="U20" s="98"/>
    </row>
    <row r="21" spans="1:21" ht="15.5" x14ac:dyDescent="0.35">
      <c r="A21" s="99" t="s">
        <v>186</v>
      </c>
      <c r="C21" s="115"/>
    </row>
    <row r="22" spans="1:21" ht="15.5" x14ac:dyDescent="0.35">
      <c r="A22" s="110" t="s">
        <v>187</v>
      </c>
      <c r="C22" s="115"/>
    </row>
    <row r="23" spans="1:21" ht="34.5" customHeight="1" x14ac:dyDescent="0.45">
      <c r="A23" s="101" t="s">
        <v>191</v>
      </c>
      <c r="B23" s="112" t="s">
        <v>290</v>
      </c>
      <c r="C23" s="122">
        <v>2607800.4142737901</v>
      </c>
      <c r="D23" s="123">
        <f>C23/$C$34</f>
        <v>1.6754764932020369E-2</v>
      </c>
      <c r="E23" s="123" t="s">
        <v>291</v>
      </c>
      <c r="F23" s="123" t="s">
        <v>292</v>
      </c>
      <c r="G23" s="123" t="s">
        <v>292</v>
      </c>
      <c r="H23" s="123" t="s">
        <v>292</v>
      </c>
      <c r="I23" s="123" t="s">
        <v>292</v>
      </c>
      <c r="J23" s="123" t="s">
        <v>292</v>
      </c>
      <c r="K23" s="124"/>
      <c r="L23" s="124" t="s">
        <v>189</v>
      </c>
      <c r="M23" s="124" t="s">
        <v>189</v>
      </c>
      <c r="N23" s="124" t="s">
        <v>189</v>
      </c>
      <c r="O23" s="124" t="s">
        <v>189</v>
      </c>
      <c r="P23" s="124" t="s">
        <v>189</v>
      </c>
      <c r="Q23" s="124" t="s">
        <v>189</v>
      </c>
      <c r="R23" s="125">
        <v>7.0000000000000001E-3</v>
      </c>
      <c r="S23" s="124" t="s">
        <v>190</v>
      </c>
      <c r="T23" s="124"/>
    </row>
    <row r="24" spans="1:21" ht="35.25" customHeight="1" x14ac:dyDescent="0.45">
      <c r="A24" s="101" t="s">
        <v>201</v>
      </c>
      <c r="B24" s="126"/>
      <c r="C24" s="127">
        <f>SUM(C23:C23)</f>
        <v>2607800.4142737901</v>
      </c>
      <c r="D24" s="123">
        <f>C24/$C$34</f>
        <v>1.6754764932020369E-2</v>
      </c>
      <c r="E24" s="123">
        <v>1</v>
      </c>
      <c r="F24" s="123">
        <v>0</v>
      </c>
      <c r="G24" s="123">
        <v>0</v>
      </c>
      <c r="H24" s="123">
        <v>0</v>
      </c>
      <c r="I24" s="123">
        <v>0</v>
      </c>
      <c r="J24" s="123">
        <v>0</v>
      </c>
      <c r="K24" s="124"/>
      <c r="L24" s="124" t="s">
        <v>189</v>
      </c>
      <c r="M24" s="124" t="s">
        <v>189</v>
      </c>
      <c r="N24" s="124" t="s">
        <v>189</v>
      </c>
      <c r="O24" s="124" t="s">
        <v>189</v>
      </c>
      <c r="P24" s="124" t="s">
        <v>189</v>
      </c>
      <c r="Q24" s="124" t="s">
        <v>189</v>
      </c>
      <c r="R24" s="128">
        <f>R23</f>
        <v>7.0000000000000001E-3</v>
      </c>
      <c r="S24" s="124"/>
      <c r="T24" s="124"/>
    </row>
    <row r="25" spans="1:21" ht="35.25" customHeight="1" x14ac:dyDescent="0.45">
      <c r="A25" s="536" t="s">
        <v>293</v>
      </c>
      <c r="B25" s="536"/>
      <c r="C25" s="127"/>
      <c r="D25" s="123">
        <f>D24</f>
        <v>1.6754764932020369E-2</v>
      </c>
      <c r="E25" s="123">
        <v>1</v>
      </c>
      <c r="F25" s="123">
        <v>0</v>
      </c>
      <c r="G25" s="123">
        <v>0</v>
      </c>
      <c r="H25" s="123">
        <v>0</v>
      </c>
      <c r="I25" s="123">
        <v>0</v>
      </c>
      <c r="J25" s="123">
        <v>0</v>
      </c>
      <c r="K25" s="124"/>
      <c r="L25" s="124" t="s">
        <v>189</v>
      </c>
      <c r="M25" s="124" t="s">
        <v>189</v>
      </c>
      <c r="N25" s="124" t="s">
        <v>189</v>
      </c>
      <c r="O25" s="124" t="s">
        <v>189</v>
      </c>
      <c r="P25" s="124" t="s">
        <v>189</v>
      </c>
      <c r="Q25" s="124" t="s">
        <v>189</v>
      </c>
      <c r="R25" s="128">
        <v>7.0000000000000001E-3</v>
      </c>
      <c r="S25" s="124"/>
      <c r="T25" s="124"/>
    </row>
    <row r="26" spans="1:21" ht="35.25" customHeight="1" x14ac:dyDescent="0.45">
      <c r="A26" s="536" t="s">
        <v>294</v>
      </c>
      <c r="B26" s="536"/>
      <c r="C26" s="127"/>
      <c r="D26" s="123">
        <v>0</v>
      </c>
      <c r="E26" s="123">
        <v>0</v>
      </c>
      <c r="F26" s="123"/>
      <c r="G26" s="123"/>
      <c r="H26" s="123"/>
      <c r="I26" s="123"/>
      <c r="J26" s="123"/>
      <c r="K26" s="124"/>
      <c r="L26" s="124"/>
      <c r="M26" s="124"/>
      <c r="N26" s="124"/>
      <c r="O26" s="124"/>
      <c r="P26" s="124"/>
      <c r="Q26" s="124"/>
      <c r="R26" s="124"/>
      <c r="S26" s="124"/>
      <c r="T26" s="124"/>
    </row>
    <row r="27" spans="1:21" ht="18.5" x14ac:dyDescent="0.45">
      <c r="A27" s="110" t="s">
        <v>193</v>
      </c>
      <c r="B27" s="108"/>
      <c r="C27" s="108"/>
      <c r="D27" s="129"/>
      <c r="E27" s="108"/>
      <c r="F27" s="108"/>
      <c r="G27" s="108"/>
      <c r="H27" s="108"/>
      <c r="I27" s="108"/>
      <c r="J27" s="108"/>
      <c r="K27" s="108"/>
      <c r="L27" s="108"/>
      <c r="M27" s="108"/>
      <c r="N27" s="108"/>
      <c r="O27" s="108"/>
      <c r="P27" s="108"/>
      <c r="Q27" s="108"/>
      <c r="R27" s="108"/>
      <c r="S27" s="108"/>
      <c r="T27" s="108"/>
    </row>
    <row r="28" spans="1:21" ht="36.5" customHeight="1" x14ac:dyDescent="0.45">
      <c r="A28" s="130" t="s">
        <v>188</v>
      </c>
      <c r="B28" s="112" t="s">
        <v>295</v>
      </c>
      <c r="C28" s="122">
        <v>19532000</v>
      </c>
      <c r="D28" s="123">
        <f>C28/$C$34</f>
        <v>0.12549045811213058</v>
      </c>
      <c r="E28" s="123" t="s">
        <v>291</v>
      </c>
      <c r="F28" s="123" t="s">
        <v>292</v>
      </c>
      <c r="G28" s="123" t="s">
        <v>292</v>
      </c>
      <c r="H28" s="123" t="s">
        <v>292</v>
      </c>
      <c r="I28" s="123" t="s">
        <v>292</v>
      </c>
      <c r="J28" s="123" t="s">
        <v>292</v>
      </c>
      <c r="K28" s="124"/>
      <c r="L28" s="124"/>
      <c r="M28" s="124"/>
      <c r="N28" s="124"/>
      <c r="O28" s="124"/>
      <c r="P28" s="124"/>
      <c r="Q28" s="124"/>
      <c r="R28" s="125">
        <v>0.121</v>
      </c>
      <c r="S28" s="124" t="s">
        <v>190</v>
      </c>
      <c r="T28" s="124"/>
    </row>
    <row r="29" spans="1:21" ht="31.5" customHeight="1" x14ac:dyDescent="0.45">
      <c r="A29" s="99" t="s">
        <v>296</v>
      </c>
      <c r="B29" s="112" t="s">
        <v>297</v>
      </c>
      <c r="C29" s="122">
        <v>0</v>
      </c>
      <c r="D29" s="123">
        <f>C29/$C$34</f>
        <v>0</v>
      </c>
      <c r="E29" s="123" t="s">
        <v>292</v>
      </c>
      <c r="F29" s="123" t="s">
        <v>292</v>
      </c>
      <c r="G29" s="123" t="s">
        <v>292</v>
      </c>
      <c r="H29" s="123" t="s">
        <v>291</v>
      </c>
      <c r="I29" s="123" t="s">
        <v>292</v>
      </c>
      <c r="J29" s="123" t="s">
        <v>292</v>
      </c>
      <c r="K29" s="124"/>
      <c r="L29" s="124"/>
      <c r="M29" s="124"/>
      <c r="N29" s="124"/>
      <c r="O29" s="124"/>
      <c r="P29" s="124"/>
      <c r="Q29" s="124"/>
      <c r="R29" s="128">
        <v>0</v>
      </c>
      <c r="S29" s="124"/>
      <c r="T29" s="124"/>
    </row>
    <row r="30" spans="1:21" ht="31.5" customHeight="1" x14ac:dyDescent="0.45">
      <c r="A30" s="99" t="s">
        <v>298</v>
      </c>
      <c r="B30" s="112" t="s">
        <v>299</v>
      </c>
      <c r="C30" s="122">
        <v>415400</v>
      </c>
      <c r="D30" s="123">
        <f>C30/$C$34</f>
        <v>2.6688888132182596E-3</v>
      </c>
      <c r="E30" s="123" t="s">
        <v>292</v>
      </c>
      <c r="F30" s="123" t="s">
        <v>292</v>
      </c>
      <c r="G30" s="123" t="s">
        <v>292</v>
      </c>
      <c r="H30" s="123" t="s">
        <v>292</v>
      </c>
      <c r="I30" s="123" t="s">
        <v>292</v>
      </c>
      <c r="J30" s="123" t="s">
        <v>291</v>
      </c>
      <c r="K30" s="124"/>
      <c r="L30" s="124"/>
      <c r="M30" s="124"/>
      <c r="N30" s="124"/>
      <c r="O30" s="124"/>
      <c r="P30" s="124"/>
      <c r="Q30" s="124"/>
      <c r="R30" s="128">
        <v>3.0000000000000001E-3</v>
      </c>
      <c r="S30" s="124"/>
      <c r="T30" s="124"/>
    </row>
    <row r="31" spans="1:21" ht="46.5" customHeight="1" x14ac:dyDescent="0.45">
      <c r="A31" s="99" t="s">
        <v>202</v>
      </c>
      <c r="B31" s="108"/>
      <c r="C31" s="127">
        <f>SUM(C28:C30)</f>
        <v>19947400</v>
      </c>
      <c r="D31" s="123">
        <f>C31/$C$34</f>
        <v>0.12815934692534886</v>
      </c>
      <c r="E31" s="123">
        <v>0</v>
      </c>
      <c r="F31" s="123">
        <v>0</v>
      </c>
      <c r="G31" s="123">
        <v>0</v>
      </c>
      <c r="H31" s="123">
        <v>0</v>
      </c>
      <c r="I31" s="123">
        <v>0</v>
      </c>
      <c r="J31" s="123">
        <v>1</v>
      </c>
      <c r="K31" s="124"/>
      <c r="L31" s="124"/>
      <c r="M31" s="124"/>
      <c r="N31" s="124"/>
      <c r="O31" s="124"/>
      <c r="P31" s="124"/>
      <c r="Q31" s="124"/>
      <c r="R31" s="125">
        <v>0.124</v>
      </c>
      <c r="S31" s="131"/>
      <c r="T31" s="124"/>
    </row>
    <row r="32" spans="1:21" ht="18.5" x14ac:dyDescent="0.45">
      <c r="A32" s="99" t="s">
        <v>195</v>
      </c>
      <c r="B32" s="108"/>
      <c r="C32" s="127">
        <f>C31+C24</f>
        <v>22555200.414273791</v>
      </c>
      <c r="D32" s="123">
        <f>D24+D31</f>
        <v>0.14491411185736924</v>
      </c>
      <c r="E32" s="108"/>
      <c r="F32" s="108"/>
      <c r="G32" s="108"/>
      <c r="H32" s="108"/>
      <c r="I32" s="108"/>
      <c r="J32" s="108"/>
      <c r="K32" s="108"/>
      <c r="L32" s="108"/>
      <c r="M32" s="108"/>
      <c r="N32" s="108"/>
      <c r="O32" s="108"/>
      <c r="P32" s="108"/>
      <c r="Q32" s="108"/>
      <c r="R32" s="108"/>
      <c r="T32" s="108"/>
    </row>
    <row r="33" spans="1:20" ht="18.5" x14ac:dyDescent="0.45">
      <c r="A33" s="99" t="s">
        <v>196</v>
      </c>
      <c r="B33" s="108"/>
      <c r="C33" s="127">
        <f>C34-C32</f>
        <v>133090099.5857262</v>
      </c>
      <c r="D33" s="132">
        <f>D34-D32</f>
        <v>0.85508588814263076</v>
      </c>
      <c r="E33" s="108"/>
      <c r="F33" s="108"/>
      <c r="G33" s="108"/>
      <c r="H33" s="108"/>
      <c r="I33" s="108"/>
      <c r="J33" s="108"/>
      <c r="K33" s="108"/>
      <c r="L33" s="108"/>
      <c r="M33" s="108"/>
      <c r="N33" s="108"/>
      <c r="O33" s="108"/>
      <c r="P33" s="108"/>
      <c r="Q33" s="108"/>
      <c r="R33" s="108"/>
      <c r="S33" s="108"/>
      <c r="T33" s="108"/>
    </row>
    <row r="34" spans="1:20" ht="18.5" x14ac:dyDescent="0.45">
      <c r="A34" s="99" t="s">
        <v>197</v>
      </c>
      <c r="B34" s="108"/>
      <c r="C34" s="133">
        <v>155645300</v>
      </c>
      <c r="D34" s="134">
        <f>C34/C34</f>
        <v>1</v>
      </c>
      <c r="E34" s="108"/>
      <c r="F34" s="108"/>
      <c r="G34" s="108"/>
      <c r="H34" s="108"/>
      <c r="I34" s="108"/>
      <c r="J34" s="108"/>
      <c r="K34" s="108"/>
      <c r="L34" s="108"/>
      <c r="M34" s="108"/>
      <c r="N34" s="108"/>
      <c r="O34" s="108"/>
      <c r="P34" s="108"/>
      <c r="Q34" s="108"/>
      <c r="R34" s="108"/>
      <c r="S34" s="108"/>
      <c r="T34" s="108"/>
    </row>
    <row r="35" spans="1:20" ht="15.5" x14ac:dyDescent="0.35">
      <c r="C35" s="135"/>
      <c r="E35" s="136"/>
    </row>
    <row r="36" spans="1:20" ht="15.5" x14ac:dyDescent="0.35">
      <c r="C36" s="135"/>
      <c r="E36" s="136"/>
    </row>
    <row r="37" spans="1:20" ht="15.5" x14ac:dyDescent="0.35">
      <c r="C37" s="135"/>
      <c r="E37" s="136"/>
    </row>
    <row r="38" spans="1:20" ht="26" x14ac:dyDescent="0.6">
      <c r="A38" s="137" t="s">
        <v>203</v>
      </c>
      <c r="B38" s="138"/>
      <c r="C38" s="139"/>
      <c r="D38" s="138"/>
      <c r="E38" s="537" t="s">
        <v>171</v>
      </c>
      <c r="F38" s="537"/>
      <c r="G38" s="537"/>
      <c r="H38" s="537"/>
      <c r="I38" s="537"/>
      <c r="J38" s="537"/>
      <c r="K38" s="537" t="s">
        <v>300</v>
      </c>
      <c r="L38" s="537"/>
      <c r="M38" s="537"/>
      <c r="N38" s="537"/>
      <c r="O38" s="537"/>
      <c r="P38" s="537"/>
      <c r="Q38" s="138"/>
      <c r="R38" s="138"/>
      <c r="S38" s="138"/>
      <c r="T38" s="138"/>
    </row>
    <row r="39" spans="1:20" ht="72.5" x14ac:dyDescent="0.35">
      <c r="A39" s="140" t="s">
        <v>172</v>
      </c>
      <c r="B39" s="140" t="s">
        <v>173</v>
      </c>
      <c r="C39" s="141" t="s">
        <v>204</v>
      </c>
      <c r="D39" s="141" t="s">
        <v>205</v>
      </c>
      <c r="E39" s="141" t="s">
        <v>176</v>
      </c>
      <c r="F39" s="141" t="s">
        <v>177</v>
      </c>
      <c r="G39" s="141" t="s">
        <v>178</v>
      </c>
      <c r="H39" s="141" t="s">
        <v>179</v>
      </c>
      <c r="I39" s="141" t="s">
        <v>180</v>
      </c>
      <c r="J39" s="141" t="s">
        <v>181</v>
      </c>
      <c r="K39" s="141" t="s">
        <v>176</v>
      </c>
      <c r="L39" s="141" t="s">
        <v>177</v>
      </c>
      <c r="M39" s="141" t="s">
        <v>178</v>
      </c>
      <c r="N39" s="141" t="s">
        <v>182</v>
      </c>
      <c r="O39" s="141" t="s">
        <v>180</v>
      </c>
      <c r="P39" s="141" t="s">
        <v>181</v>
      </c>
      <c r="Q39" s="141" t="s">
        <v>183</v>
      </c>
      <c r="R39" s="141" t="s">
        <v>302</v>
      </c>
      <c r="S39" s="141" t="s">
        <v>184</v>
      </c>
      <c r="T39" s="141" t="s">
        <v>185</v>
      </c>
    </row>
    <row r="40" spans="1:20" ht="15.5" x14ac:dyDescent="0.35">
      <c r="A40" s="99" t="s">
        <v>186</v>
      </c>
      <c r="C40" s="115"/>
    </row>
    <row r="41" spans="1:20" ht="15.5" x14ac:dyDescent="0.35">
      <c r="A41" s="110" t="s">
        <v>187</v>
      </c>
      <c r="C41" s="115"/>
    </row>
    <row r="42" spans="1:20" ht="31.5" customHeight="1" x14ac:dyDescent="0.45">
      <c r="A42" s="99" t="s">
        <v>191</v>
      </c>
      <c r="B42" s="102" t="s">
        <v>290</v>
      </c>
      <c r="C42" s="142">
        <v>3880000</v>
      </c>
      <c r="D42" s="143">
        <f>C42/C53</f>
        <v>1.2444021946379736E-2</v>
      </c>
      <c r="E42" s="143" t="s">
        <v>291</v>
      </c>
      <c r="F42" s="143" t="s">
        <v>292</v>
      </c>
      <c r="G42" s="143" t="s">
        <v>292</v>
      </c>
      <c r="H42" s="143" t="s">
        <v>292</v>
      </c>
      <c r="I42" s="143" t="s">
        <v>292</v>
      </c>
      <c r="J42" s="143" t="s">
        <v>292</v>
      </c>
      <c r="K42" s="144"/>
      <c r="L42" s="144" t="s">
        <v>189</v>
      </c>
      <c r="M42" s="144" t="s">
        <v>189</v>
      </c>
      <c r="N42" s="144" t="s">
        <v>189</v>
      </c>
      <c r="O42" s="144" t="s">
        <v>189</v>
      </c>
      <c r="P42" s="144" t="s">
        <v>189</v>
      </c>
      <c r="Q42" s="144" t="s">
        <v>189</v>
      </c>
      <c r="R42" s="145">
        <v>8.9999999999999993E-3</v>
      </c>
      <c r="S42" s="144" t="s">
        <v>190</v>
      </c>
      <c r="T42" s="144"/>
    </row>
    <row r="43" spans="1:20" ht="30" customHeight="1" x14ac:dyDescent="0.45">
      <c r="A43" s="99" t="s">
        <v>206</v>
      </c>
      <c r="C43" s="142">
        <f>C42</f>
        <v>3880000</v>
      </c>
      <c r="D43" s="143">
        <f>D42</f>
        <v>1.2444021946379736E-2</v>
      </c>
      <c r="E43" s="143">
        <v>1.2E-2</v>
      </c>
      <c r="F43" s="143">
        <v>0</v>
      </c>
      <c r="G43" s="143">
        <v>0</v>
      </c>
      <c r="H43" s="143">
        <v>0</v>
      </c>
      <c r="I43" s="143">
        <v>0</v>
      </c>
      <c r="J43" s="143">
        <v>0</v>
      </c>
      <c r="K43" s="144"/>
      <c r="L43" s="144" t="s">
        <v>189</v>
      </c>
      <c r="M43" s="144" t="s">
        <v>189</v>
      </c>
      <c r="N43" s="144" t="s">
        <v>189</v>
      </c>
      <c r="O43" s="144" t="s">
        <v>189</v>
      </c>
      <c r="P43" s="144" t="s">
        <v>189</v>
      </c>
      <c r="Q43" s="144" t="s">
        <v>189</v>
      </c>
      <c r="R43" s="145">
        <v>0</v>
      </c>
      <c r="S43" s="144"/>
      <c r="T43" s="144"/>
    </row>
    <row r="44" spans="1:20" ht="23.5" customHeight="1" x14ac:dyDescent="0.45">
      <c r="A44" s="99" t="s">
        <v>293</v>
      </c>
      <c r="C44" s="142"/>
      <c r="D44" s="143">
        <f>D43</f>
        <v>1.2444021946379736E-2</v>
      </c>
      <c r="E44" s="143">
        <v>1.2E-2</v>
      </c>
      <c r="F44" s="143">
        <v>0</v>
      </c>
      <c r="G44" s="143">
        <v>0</v>
      </c>
      <c r="H44" s="143">
        <v>0</v>
      </c>
      <c r="I44" s="143">
        <v>0</v>
      </c>
      <c r="J44" s="143">
        <v>0</v>
      </c>
      <c r="K44" s="144"/>
      <c r="L44" s="144" t="s">
        <v>189</v>
      </c>
      <c r="M44" s="144" t="s">
        <v>189</v>
      </c>
      <c r="N44" s="144" t="s">
        <v>189</v>
      </c>
      <c r="O44" s="144" t="s">
        <v>189</v>
      </c>
      <c r="P44" s="144" t="s">
        <v>189</v>
      </c>
      <c r="Q44" s="144" t="s">
        <v>189</v>
      </c>
      <c r="R44" s="145">
        <v>0</v>
      </c>
      <c r="S44" s="144"/>
      <c r="T44" s="144"/>
    </row>
    <row r="45" spans="1:20" ht="23.5" customHeight="1" x14ac:dyDescent="0.45">
      <c r="A45" s="99" t="s">
        <v>294</v>
      </c>
      <c r="C45" s="142"/>
      <c r="D45" s="143">
        <v>0</v>
      </c>
      <c r="E45" s="143">
        <v>0</v>
      </c>
      <c r="F45" s="143"/>
      <c r="G45" s="143"/>
      <c r="H45" s="143"/>
      <c r="I45" s="143"/>
      <c r="J45" s="143"/>
      <c r="K45" s="144"/>
      <c r="L45" s="144"/>
      <c r="M45" s="144"/>
      <c r="N45" s="144"/>
      <c r="O45" s="144"/>
      <c r="P45" s="144"/>
      <c r="Q45" s="144"/>
      <c r="R45" s="145"/>
      <c r="S45" s="144"/>
      <c r="T45" s="144"/>
    </row>
    <row r="46" spans="1:20" ht="18.5" x14ac:dyDescent="0.45">
      <c r="A46" s="110" t="s">
        <v>193</v>
      </c>
      <c r="C46" s="108"/>
      <c r="D46" s="129"/>
      <c r="E46" s="108"/>
      <c r="F46" s="108"/>
      <c r="G46" s="108"/>
      <c r="H46" s="108"/>
      <c r="I46" s="108"/>
      <c r="J46" s="108"/>
      <c r="K46" s="108"/>
      <c r="L46" s="108"/>
      <c r="M46" s="108"/>
      <c r="N46" s="108"/>
      <c r="O46" s="108"/>
      <c r="P46" s="108"/>
      <c r="Q46" s="108"/>
      <c r="R46" s="146"/>
      <c r="S46" s="108"/>
      <c r="T46" s="108"/>
    </row>
    <row r="47" spans="1:20" ht="28.75" customHeight="1" x14ac:dyDescent="0.45">
      <c r="A47" s="130" t="s">
        <v>188</v>
      </c>
      <c r="B47" s="112" t="s">
        <v>295</v>
      </c>
      <c r="C47" s="142">
        <v>789800</v>
      </c>
      <c r="D47" s="143">
        <f t="shared" ref="D47:D52" si="1">C47/$C$53</f>
        <v>2.5330640549615247E-3</v>
      </c>
      <c r="E47" s="143" t="s">
        <v>291</v>
      </c>
      <c r="F47" s="143" t="s">
        <v>292</v>
      </c>
      <c r="G47" s="143" t="s">
        <v>292</v>
      </c>
      <c r="H47" s="143" t="s">
        <v>292</v>
      </c>
      <c r="I47" s="143" t="s">
        <v>292</v>
      </c>
      <c r="J47" s="143" t="s">
        <v>292</v>
      </c>
      <c r="K47" s="144"/>
      <c r="L47" s="144"/>
      <c r="M47" s="144"/>
      <c r="N47" s="144"/>
      <c r="O47" s="144"/>
      <c r="P47" s="144"/>
      <c r="Q47" s="144"/>
      <c r="R47" s="145">
        <v>0.01</v>
      </c>
      <c r="S47" s="144" t="s">
        <v>190</v>
      </c>
      <c r="T47" s="144"/>
    </row>
    <row r="48" spans="1:20" ht="30" customHeight="1" x14ac:dyDescent="0.45">
      <c r="A48" s="99" t="s">
        <v>296</v>
      </c>
      <c r="B48" s="112" t="s">
        <v>297</v>
      </c>
      <c r="C48" s="142">
        <v>0</v>
      </c>
      <c r="D48" s="143">
        <f t="shared" si="1"/>
        <v>0</v>
      </c>
      <c r="E48" s="143" t="s">
        <v>292</v>
      </c>
      <c r="F48" s="143" t="s">
        <v>292</v>
      </c>
      <c r="G48" s="143" t="s">
        <v>292</v>
      </c>
      <c r="H48" s="143" t="s">
        <v>291</v>
      </c>
      <c r="I48" s="143" t="s">
        <v>292</v>
      </c>
      <c r="J48" s="143" t="s">
        <v>292</v>
      </c>
      <c r="K48" s="144"/>
      <c r="L48" s="144"/>
      <c r="M48" s="144"/>
      <c r="N48" s="144"/>
      <c r="O48" s="144"/>
      <c r="P48" s="144"/>
      <c r="Q48" s="144"/>
      <c r="R48" s="145">
        <v>0</v>
      </c>
      <c r="S48" s="144"/>
      <c r="T48" s="144"/>
    </row>
    <row r="49" spans="1:20" ht="30" customHeight="1" x14ac:dyDescent="0.45">
      <c r="A49" s="99" t="s">
        <v>298</v>
      </c>
      <c r="B49" s="112" t="s">
        <v>299</v>
      </c>
      <c r="C49" s="142">
        <v>123200</v>
      </c>
      <c r="D49" s="143">
        <f t="shared" si="1"/>
        <v>3.9512976901906791E-4</v>
      </c>
      <c r="E49" s="143" t="s">
        <v>292</v>
      </c>
      <c r="F49" s="143" t="s">
        <v>292</v>
      </c>
      <c r="G49" s="143" t="s">
        <v>292</v>
      </c>
      <c r="H49" s="143" t="s">
        <v>292</v>
      </c>
      <c r="I49" s="143" t="s">
        <v>292</v>
      </c>
      <c r="J49" s="143" t="s">
        <v>291</v>
      </c>
      <c r="K49" s="144"/>
      <c r="L49" s="144"/>
      <c r="M49" s="144"/>
      <c r="N49" s="144"/>
      <c r="O49" s="144"/>
      <c r="P49" s="144"/>
      <c r="Q49" s="144"/>
      <c r="R49" s="145">
        <v>0</v>
      </c>
      <c r="S49" s="144"/>
      <c r="T49" s="144"/>
    </row>
    <row r="50" spans="1:20" ht="43.5" customHeight="1" x14ac:dyDescent="0.45">
      <c r="A50" s="99" t="s">
        <v>207</v>
      </c>
      <c r="C50" s="142">
        <f>SUM(C47:C49)</f>
        <v>913000</v>
      </c>
      <c r="D50" s="143">
        <f t="shared" si="1"/>
        <v>2.9281938239805925E-3</v>
      </c>
      <c r="E50" s="143">
        <v>3.0000000000000001E-3</v>
      </c>
      <c r="F50" s="143">
        <v>0</v>
      </c>
      <c r="G50" s="143">
        <v>0</v>
      </c>
      <c r="H50" s="143">
        <v>0</v>
      </c>
      <c r="I50" s="143">
        <v>0</v>
      </c>
      <c r="J50" s="143">
        <v>0</v>
      </c>
      <c r="K50" s="144"/>
      <c r="L50" s="144"/>
      <c r="M50" s="144"/>
      <c r="N50" s="144"/>
      <c r="O50" s="144"/>
      <c r="P50" s="144"/>
      <c r="Q50" s="144"/>
      <c r="R50" s="147">
        <v>0.01</v>
      </c>
      <c r="S50" s="148"/>
      <c r="T50" s="144"/>
    </row>
    <row r="51" spans="1:20" ht="18.5" x14ac:dyDescent="0.45">
      <c r="A51" s="99" t="s">
        <v>195</v>
      </c>
      <c r="C51" s="142">
        <f>C50+C43</f>
        <v>4793000</v>
      </c>
      <c r="D51" s="143">
        <f t="shared" si="1"/>
        <v>1.5372215770360327E-2</v>
      </c>
      <c r="E51" s="143">
        <v>1.4999999999999999E-2</v>
      </c>
      <c r="F51" s="143">
        <v>0</v>
      </c>
      <c r="G51" s="143">
        <v>0</v>
      </c>
      <c r="H51" s="143">
        <v>0</v>
      </c>
      <c r="I51" s="143">
        <v>0</v>
      </c>
      <c r="J51" s="143">
        <v>0</v>
      </c>
      <c r="K51" s="108"/>
      <c r="L51" s="108"/>
      <c r="M51" s="108"/>
      <c r="N51" s="108"/>
      <c r="O51" s="108"/>
      <c r="P51" s="108"/>
      <c r="Q51" s="108"/>
      <c r="R51" s="108"/>
      <c r="T51" s="108"/>
    </row>
    <row r="52" spans="1:20" ht="18.5" x14ac:dyDescent="0.45">
      <c r="A52" s="99" t="s">
        <v>196</v>
      </c>
      <c r="C52" s="142">
        <f>C53-C51</f>
        <v>307003300</v>
      </c>
      <c r="D52" s="143">
        <f t="shared" si="1"/>
        <v>0.9846277842296397</v>
      </c>
      <c r="E52" s="108"/>
      <c r="F52" s="108"/>
      <c r="G52" s="108"/>
      <c r="H52" s="108"/>
      <c r="I52" s="108"/>
      <c r="J52" s="108"/>
      <c r="K52" s="108"/>
      <c r="L52" s="108"/>
      <c r="M52" s="108"/>
      <c r="N52" s="108"/>
      <c r="O52" s="108"/>
      <c r="P52" s="108"/>
      <c r="Q52" s="108"/>
      <c r="R52" s="108"/>
      <c r="S52" s="108"/>
      <c r="T52" s="108"/>
    </row>
    <row r="53" spans="1:20" ht="18.5" x14ac:dyDescent="0.45">
      <c r="A53" s="99" t="s">
        <v>197</v>
      </c>
      <c r="C53" s="149">
        <v>311796300</v>
      </c>
      <c r="D53" s="143">
        <v>1</v>
      </c>
      <c r="E53" s="108"/>
      <c r="F53" s="108"/>
      <c r="G53" s="108"/>
      <c r="H53" s="108"/>
      <c r="I53" s="108"/>
      <c r="J53" s="108"/>
      <c r="K53" s="108"/>
      <c r="L53" s="108"/>
      <c r="M53" s="108"/>
      <c r="N53" s="108"/>
      <c r="O53" s="108"/>
      <c r="P53" s="108"/>
      <c r="Q53" s="108"/>
      <c r="R53" s="108"/>
      <c r="S53" s="108"/>
      <c r="T53" s="108"/>
    </row>
    <row r="54" spans="1:20" x14ac:dyDescent="0.35">
      <c r="A54" s="99"/>
      <c r="E54" s="150"/>
    </row>
    <row r="57" spans="1:20" x14ac:dyDescent="0.35">
      <c r="C57" s="151"/>
      <c r="D57" s="150"/>
      <c r="E57" s="152"/>
      <c r="F57" s="153"/>
      <c r="G57" s="151"/>
      <c r="H57" s="153"/>
    </row>
    <row r="58" spans="1:20" x14ac:dyDescent="0.35">
      <c r="C58" s="151"/>
      <c r="D58" s="150"/>
      <c r="E58" s="152"/>
      <c r="F58" s="153"/>
      <c r="G58" s="151"/>
      <c r="H58" s="153"/>
    </row>
    <row r="59" spans="1:20" x14ac:dyDescent="0.35">
      <c r="D59" s="153"/>
    </row>
    <row r="61" spans="1:20" x14ac:dyDescent="0.35">
      <c r="C61" s="136"/>
      <c r="E61" s="136"/>
    </row>
  </sheetData>
  <sheetProtection formatCells="0" formatColumns="0" formatRows="0" insertColumns="0" insertRows="0" insertHyperlinks="0" deleteColumns="0" deleteRows="0"/>
  <mergeCells count="20">
    <mergeCell ref="A1:B1"/>
    <mergeCell ref="C1:D1"/>
    <mergeCell ref="E1:F1"/>
    <mergeCell ref="G1:H1"/>
    <mergeCell ref="I1:J1"/>
    <mergeCell ref="K1:L1"/>
    <mergeCell ref="M1:N1"/>
    <mergeCell ref="O1:P1"/>
    <mergeCell ref="Q1:R1"/>
    <mergeCell ref="S1:T1"/>
    <mergeCell ref="A25:B25"/>
    <mergeCell ref="A26:B26"/>
    <mergeCell ref="E38:J38"/>
    <mergeCell ref="K38:P38"/>
    <mergeCell ref="E2:J2"/>
    <mergeCell ref="K2:P2"/>
    <mergeCell ref="A8:B8"/>
    <mergeCell ref="A9:B9"/>
    <mergeCell ref="E19:J19"/>
    <mergeCell ref="K19:P19"/>
  </mergeCells>
  <pageMargins left="0.7" right="0.7" top="0.78740157499999996" bottom="0.78740157499999996"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7871E-BC6B-474E-9DE8-44690C10E3B7}">
  <sheetPr>
    <tabColor theme="9" tint="0.79998168889431442"/>
    <pageSetUpPr fitToPage="1"/>
  </sheetPr>
  <dimension ref="A2:I14"/>
  <sheetViews>
    <sheetView showGridLines="0" zoomScale="87" zoomScaleNormal="87" workbookViewId="0">
      <selection activeCell="K3" sqref="K3"/>
    </sheetView>
  </sheetViews>
  <sheetFormatPr baseColWidth="10" defaultColWidth="8.453125" defaultRowHeight="14.5" x14ac:dyDescent="0.35"/>
  <cols>
    <col min="1" max="1" width="4.81640625" style="84" customWidth="1"/>
    <col min="2" max="2" width="34.81640625" style="84" customWidth="1"/>
    <col min="3" max="5" width="42.453125" style="84" customWidth="1"/>
    <col min="6" max="6" width="74" style="84" customWidth="1"/>
    <col min="7" max="16384" width="8.453125" style="84"/>
  </cols>
  <sheetData>
    <row r="2" spans="1:9" ht="26" x14ac:dyDescent="0.6">
      <c r="A2" s="542" t="s">
        <v>827</v>
      </c>
      <c r="B2" s="542"/>
      <c r="C2" s="542"/>
      <c r="D2" s="542"/>
      <c r="E2" s="542"/>
      <c r="F2" s="542"/>
      <c r="G2" s="83"/>
      <c r="H2" s="83"/>
    </row>
    <row r="4" spans="1:9" s="85" customFormat="1" ht="27" customHeight="1" x14ac:dyDescent="0.35">
      <c r="B4" s="87" t="s">
        <v>209</v>
      </c>
      <c r="C4" s="86" t="s">
        <v>210</v>
      </c>
      <c r="D4" s="87" t="s">
        <v>211</v>
      </c>
      <c r="E4" s="87" t="s">
        <v>212</v>
      </c>
      <c r="F4" s="87" t="s">
        <v>828</v>
      </c>
    </row>
    <row r="5" spans="1:9" ht="115.25" customHeight="1" x14ac:dyDescent="0.35">
      <c r="B5" s="88" t="s">
        <v>213</v>
      </c>
      <c r="C5" s="88" t="s">
        <v>214</v>
      </c>
      <c r="D5" s="88" t="s">
        <v>832</v>
      </c>
      <c r="E5" s="88" t="s">
        <v>215</v>
      </c>
      <c r="F5" s="88" t="s">
        <v>833</v>
      </c>
    </row>
    <row r="6" spans="1:9" ht="39" x14ac:dyDescent="0.35">
      <c r="B6" s="89" t="s">
        <v>216</v>
      </c>
      <c r="C6" s="89" t="s">
        <v>217</v>
      </c>
      <c r="D6" s="89" t="s">
        <v>217</v>
      </c>
      <c r="E6" s="90" t="s">
        <v>218</v>
      </c>
      <c r="F6" s="90" t="s">
        <v>787</v>
      </c>
    </row>
    <row r="7" spans="1:9" ht="52" x14ac:dyDescent="0.35">
      <c r="B7" s="89" t="s">
        <v>219</v>
      </c>
      <c r="C7" s="90" t="s">
        <v>220</v>
      </c>
      <c r="D7" s="90" t="s">
        <v>831</v>
      </c>
      <c r="E7" s="90" t="s">
        <v>221</v>
      </c>
      <c r="F7" s="88" t="s">
        <v>788</v>
      </c>
      <c r="I7" s="91"/>
    </row>
    <row r="8" spans="1:9" ht="83.5" customHeight="1" x14ac:dyDescent="0.35">
      <c r="B8" s="90" t="s">
        <v>222</v>
      </c>
      <c r="C8" s="90" t="s">
        <v>223</v>
      </c>
      <c r="D8" s="90" t="s">
        <v>97</v>
      </c>
      <c r="E8" s="90" t="s">
        <v>790</v>
      </c>
      <c r="F8" s="90" t="s">
        <v>789</v>
      </c>
      <c r="I8" s="91"/>
    </row>
    <row r="9" spans="1:9" ht="41" x14ac:dyDescent="0.35">
      <c r="B9" s="90" t="s">
        <v>224</v>
      </c>
      <c r="C9" s="90" t="s">
        <v>225</v>
      </c>
      <c r="D9" s="90" t="s">
        <v>226</v>
      </c>
      <c r="E9" s="90" t="s">
        <v>810</v>
      </c>
      <c r="F9" s="90" t="s">
        <v>260</v>
      </c>
    </row>
    <row r="10" spans="1:9" ht="52" x14ac:dyDescent="0.35">
      <c r="B10" s="90" t="s">
        <v>227</v>
      </c>
      <c r="C10" s="90" t="s">
        <v>228</v>
      </c>
      <c r="D10" s="90" t="s">
        <v>97</v>
      </c>
      <c r="E10" s="90" t="s">
        <v>229</v>
      </c>
      <c r="F10" s="90" t="s">
        <v>834</v>
      </c>
    </row>
    <row r="11" spans="1:9" ht="39" x14ac:dyDescent="0.35">
      <c r="B11" s="90" t="s">
        <v>230</v>
      </c>
      <c r="C11" s="89" t="s">
        <v>231</v>
      </c>
      <c r="D11" s="90" t="s">
        <v>829</v>
      </c>
      <c r="E11" s="90" t="s">
        <v>232</v>
      </c>
      <c r="F11" s="90" t="s">
        <v>261</v>
      </c>
    </row>
    <row r="12" spans="1:9" ht="93" x14ac:dyDescent="0.35">
      <c r="B12" s="89" t="s">
        <v>233</v>
      </c>
      <c r="C12" s="90" t="s">
        <v>234</v>
      </c>
      <c r="D12" s="90" t="s">
        <v>830</v>
      </c>
      <c r="E12" s="90" t="s">
        <v>811</v>
      </c>
      <c r="F12" s="88" t="s">
        <v>812</v>
      </c>
    </row>
    <row r="13" spans="1:9" ht="78" x14ac:dyDescent="0.35">
      <c r="B13" s="92" t="s">
        <v>235</v>
      </c>
      <c r="C13" s="92" t="s">
        <v>236</v>
      </c>
      <c r="D13" s="88" t="s">
        <v>791</v>
      </c>
      <c r="E13" s="88" t="s">
        <v>237</v>
      </c>
      <c r="F13" s="88" t="s">
        <v>793</v>
      </c>
    </row>
    <row r="14" spans="1:9" ht="117" x14ac:dyDescent="0.35">
      <c r="B14" s="88" t="s">
        <v>238</v>
      </c>
      <c r="C14" s="88" t="s">
        <v>239</v>
      </c>
      <c r="D14" s="88" t="s">
        <v>792</v>
      </c>
      <c r="E14" s="88" t="s">
        <v>240</v>
      </c>
      <c r="F14" s="88" t="s">
        <v>794</v>
      </c>
    </row>
  </sheetData>
  <sheetProtection formatCells="0" formatColumns="0" formatRows="0" insertColumns="0" insertRows="0" insertHyperlinks="0" deleteColumns="0" deleteRows="0"/>
  <mergeCells count="1">
    <mergeCell ref="A2:F2"/>
  </mergeCells>
  <pageMargins left="0.7" right="0.7" top="0.75" bottom="0.75" header="0.3" footer="0.3"/>
  <pageSetup paperSize="9" scale="63" orientation="landscape" r:id="rId1"/>
  <drawing r:id="rId2"/>
  <picture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1D297-40D3-4C96-9916-3C7812CDCB54}">
  <sheetPr>
    <tabColor theme="9" tint="0.79998168889431442"/>
    <pageSetUpPr fitToPage="1"/>
  </sheetPr>
  <dimension ref="B2:C56"/>
  <sheetViews>
    <sheetView showGridLines="0" topLeftCell="A27" zoomScale="85" zoomScaleNormal="85" workbookViewId="0">
      <selection activeCell="B40" sqref="B40"/>
    </sheetView>
  </sheetViews>
  <sheetFormatPr baseColWidth="10" defaultColWidth="8.453125" defaultRowHeight="14.5" x14ac:dyDescent="0.35"/>
  <cols>
    <col min="1" max="1" width="8.453125" style="84"/>
    <col min="2" max="2" width="73.453125" style="84" customWidth="1"/>
    <col min="3" max="3" width="57.453125" style="84" customWidth="1"/>
    <col min="4" max="8" width="8.453125" style="84"/>
    <col min="9" max="10" width="8.453125" style="84" customWidth="1"/>
    <col min="11" max="16384" width="8.453125" style="84"/>
  </cols>
  <sheetData>
    <row r="2" spans="2:3" ht="15.75" customHeight="1" x14ac:dyDescent="0.35">
      <c r="B2" s="482" t="s">
        <v>0</v>
      </c>
      <c r="C2" s="482"/>
    </row>
    <row r="3" spans="2:3" ht="15" customHeight="1" x14ac:dyDescent="0.35">
      <c r="B3" s="482"/>
      <c r="C3" s="482"/>
    </row>
    <row r="4" spans="2:3" ht="18.5" x14ac:dyDescent="0.45">
      <c r="B4" s="429"/>
      <c r="C4" s="429"/>
    </row>
    <row r="5" spans="2:3" ht="15.5" x14ac:dyDescent="0.35">
      <c r="B5" s="224" t="s">
        <v>471</v>
      </c>
      <c r="C5" s="430"/>
    </row>
    <row r="6" spans="2:3" x14ac:dyDescent="0.35">
      <c r="B6" s="431"/>
      <c r="C6" s="431"/>
    </row>
    <row r="7" spans="2:3" x14ac:dyDescent="0.35">
      <c r="B7" s="432" t="s">
        <v>1</v>
      </c>
      <c r="C7" s="433"/>
    </row>
    <row r="8" spans="2:3" x14ac:dyDescent="0.35">
      <c r="B8" s="95"/>
      <c r="C8" s="95"/>
    </row>
    <row r="9" spans="2:3" x14ac:dyDescent="0.35">
      <c r="B9" s="434" t="s">
        <v>472</v>
      </c>
      <c r="C9" s="435"/>
    </row>
    <row r="10" spans="2:3" x14ac:dyDescent="0.35">
      <c r="B10" s="434" t="s">
        <v>765</v>
      </c>
      <c r="C10" s="435"/>
    </row>
    <row r="11" spans="2:3" ht="16.5" customHeight="1" x14ac:dyDescent="0.35">
      <c r="B11" s="436"/>
      <c r="C11" s="436"/>
    </row>
    <row r="12" spans="2:3" ht="15.5" x14ac:dyDescent="0.35">
      <c r="B12" s="224" t="s">
        <v>470</v>
      </c>
      <c r="C12" s="430"/>
    </row>
    <row r="13" spans="2:3" x14ac:dyDescent="0.35">
      <c r="B13" s="431"/>
      <c r="C13" s="431"/>
    </row>
    <row r="14" spans="2:3" x14ac:dyDescent="0.35">
      <c r="B14" s="432" t="s">
        <v>1</v>
      </c>
      <c r="C14" s="433"/>
    </row>
    <row r="15" spans="2:3" x14ac:dyDescent="0.35">
      <c r="B15" s="95"/>
      <c r="C15" s="95"/>
    </row>
    <row r="16" spans="2:3" x14ac:dyDescent="0.35">
      <c r="B16" s="434" t="s">
        <v>725</v>
      </c>
      <c r="C16" s="435"/>
    </row>
    <row r="17" spans="2:3" x14ac:dyDescent="0.35">
      <c r="B17" s="434" t="s">
        <v>467</v>
      </c>
      <c r="C17" s="435"/>
    </row>
    <row r="18" spans="2:3" x14ac:dyDescent="0.35">
      <c r="B18" s="434" t="s">
        <v>468</v>
      </c>
      <c r="C18" s="435"/>
    </row>
    <row r="19" spans="2:3" x14ac:dyDescent="0.35">
      <c r="B19" s="434" t="s">
        <v>799</v>
      </c>
      <c r="C19" s="435"/>
    </row>
    <row r="20" spans="2:3" x14ac:dyDescent="0.35">
      <c r="B20" s="434" t="s">
        <v>800</v>
      </c>
      <c r="C20" s="435"/>
    </row>
    <row r="21" spans="2:3" x14ac:dyDescent="0.35">
      <c r="B21" s="434" t="s">
        <v>2</v>
      </c>
      <c r="C21" s="435"/>
    </row>
    <row r="22" spans="2:3" x14ac:dyDescent="0.35">
      <c r="B22" s="480" t="s">
        <v>873</v>
      </c>
      <c r="C22" s="435"/>
    </row>
    <row r="23" spans="2:3" x14ac:dyDescent="0.35">
      <c r="B23" s="434" t="s">
        <v>5</v>
      </c>
      <c r="C23" s="435"/>
    </row>
    <row r="24" spans="2:3" x14ac:dyDescent="0.35">
      <c r="B24" s="434" t="s">
        <v>3</v>
      </c>
      <c r="C24" s="435"/>
    </row>
    <row r="25" spans="2:3" x14ac:dyDescent="0.35">
      <c r="B25" s="434" t="s">
        <v>4</v>
      </c>
      <c r="C25" s="435"/>
    </row>
    <row r="26" spans="2:3" x14ac:dyDescent="0.35">
      <c r="B26" s="434" t="s">
        <v>469</v>
      </c>
      <c r="C26" s="435"/>
    </row>
    <row r="27" spans="2:3" x14ac:dyDescent="0.35">
      <c r="B27" s="431"/>
      <c r="C27" s="431"/>
    </row>
    <row r="28" spans="2:3" ht="15.5" x14ac:dyDescent="0.35">
      <c r="B28" s="224" t="s">
        <v>6</v>
      </c>
      <c r="C28" s="430"/>
    </row>
    <row r="29" spans="2:3" x14ac:dyDescent="0.35">
      <c r="B29" s="431"/>
      <c r="C29" s="431"/>
    </row>
    <row r="30" spans="2:3" x14ac:dyDescent="0.35">
      <c r="B30" s="432" t="s">
        <v>1</v>
      </c>
      <c r="C30" s="433"/>
    </row>
    <row r="31" spans="2:3" x14ac:dyDescent="0.35">
      <c r="B31" s="433"/>
      <c r="C31" s="433"/>
    </row>
    <row r="32" spans="2:3" x14ac:dyDescent="0.35">
      <c r="B32" s="434" t="s">
        <v>473</v>
      </c>
      <c r="C32" s="435"/>
    </row>
    <row r="33" spans="2:3" x14ac:dyDescent="0.35">
      <c r="B33" s="434" t="s">
        <v>795</v>
      </c>
      <c r="C33" s="435"/>
    </row>
    <row r="34" spans="2:3" x14ac:dyDescent="0.35">
      <c r="B34" s="434" t="s">
        <v>317</v>
      </c>
      <c r="C34" s="435"/>
    </row>
    <row r="35" spans="2:3" x14ac:dyDescent="0.35">
      <c r="B35" s="434" t="s">
        <v>23</v>
      </c>
      <c r="C35" s="435"/>
    </row>
    <row r="36" spans="2:3" x14ac:dyDescent="0.35">
      <c r="B36" s="434" t="s">
        <v>7</v>
      </c>
      <c r="C36" s="435"/>
    </row>
    <row r="37" spans="2:3" x14ac:dyDescent="0.35">
      <c r="B37" s="434" t="s">
        <v>797</v>
      </c>
      <c r="C37" s="435"/>
    </row>
    <row r="38" spans="2:3" x14ac:dyDescent="0.35">
      <c r="B38" s="434" t="s">
        <v>798</v>
      </c>
      <c r="C38" s="435"/>
    </row>
    <row r="39" spans="2:3" x14ac:dyDescent="0.35">
      <c r="B39" s="434" t="s">
        <v>796</v>
      </c>
      <c r="C39" s="435"/>
    </row>
    <row r="40" spans="2:3" x14ac:dyDescent="0.35">
      <c r="B40" s="480" t="s">
        <v>877</v>
      </c>
      <c r="C40" s="435"/>
    </row>
    <row r="41" spans="2:3" x14ac:dyDescent="0.35">
      <c r="B41" s="431"/>
      <c r="C41" s="431"/>
    </row>
    <row r="42" spans="2:3" ht="15.5" x14ac:dyDescent="0.35">
      <c r="B42" s="224" t="s">
        <v>9</v>
      </c>
      <c r="C42" s="430"/>
    </row>
    <row r="43" spans="2:3" x14ac:dyDescent="0.35">
      <c r="B43" s="437"/>
      <c r="C43" s="438"/>
    </row>
    <row r="44" spans="2:3" x14ac:dyDescent="0.35">
      <c r="B44" s="434" t="s">
        <v>303</v>
      </c>
      <c r="C44" s="435"/>
    </row>
    <row r="45" spans="2:3" x14ac:dyDescent="0.35">
      <c r="B45" s="434" t="s">
        <v>10</v>
      </c>
      <c r="C45" s="435"/>
    </row>
    <row r="46" spans="2:3" x14ac:dyDescent="0.35">
      <c r="B46" s="434" t="s">
        <v>11</v>
      </c>
      <c r="C46" s="435"/>
    </row>
    <row r="47" spans="2:3" x14ac:dyDescent="0.35">
      <c r="B47" s="434" t="s">
        <v>12</v>
      </c>
      <c r="C47" s="435"/>
    </row>
    <row r="48" spans="2:3" x14ac:dyDescent="0.35">
      <c r="B48" s="434" t="s">
        <v>13</v>
      </c>
      <c r="C48" s="435"/>
    </row>
    <row r="49" spans="2:3" x14ac:dyDescent="0.35">
      <c r="B49" s="95"/>
      <c r="C49" s="95"/>
    </row>
    <row r="50" spans="2:3" ht="15.5" x14ac:dyDescent="0.35">
      <c r="B50" s="224" t="s">
        <v>15</v>
      </c>
      <c r="C50" s="430"/>
    </row>
    <row r="51" spans="2:3" x14ac:dyDescent="0.35">
      <c r="B51" s="95"/>
      <c r="C51" s="95"/>
    </row>
    <row r="52" spans="2:3" x14ac:dyDescent="0.35">
      <c r="B52" s="434" t="s">
        <v>14</v>
      </c>
      <c r="C52" s="435"/>
    </row>
    <row r="53" spans="2:3" x14ac:dyDescent="0.35">
      <c r="B53" s="434" t="s">
        <v>16</v>
      </c>
      <c r="C53" s="435"/>
    </row>
    <row r="54" spans="2:3" x14ac:dyDescent="0.35">
      <c r="B54" s="434" t="s">
        <v>17</v>
      </c>
      <c r="C54" s="435"/>
    </row>
    <row r="55" spans="2:3" x14ac:dyDescent="0.35">
      <c r="B55" s="434" t="s">
        <v>18</v>
      </c>
      <c r="C55" s="435"/>
    </row>
    <row r="56" spans="2:3" x14ac:dyDescent="0.35">
      <c r="B56" s="434" t="s">
        <v>466</v>
      </c>
      <c r="C56" s="435"/>
    </row>
  </sheetData>
  <mergeCells count="1">
    <mergeCell ref="B2:C3"/>
  </mergeCells>
  <phoneticPr fontId="12" type="noConversion"/>
  <hyperlinks>
    <hyperlink ref="B53" location="'ESG Ratings'!A1" display="ESG Ratings" xr:uid="{355E06A0-3330-4660-A222-E048E947B265}"/>
    <hyperlink ref="B54" location="SDGs!A1" display="SDGs" xr:uid="{9C30112A-AAB0-4DAF-A1B4-FF51CEFBC123}"/>
    <hyperlink ref="B45" r:id="rId1" xr:uid="{C4C5B38C-1183-4E53-8782-D7C372B941F8}"/>
    <hyperlink ref="B46" r:id="rId2" xr:uid="{EE336AA0-1376-4488-A652-31469380243E}"/>
    <hyperlink ref="B47" r:id="rId3" xr:uid="{AB0F6FED-F906-4356-A9F9-03BCE44005FD}"/>
    <hyperlink ref="B44" r:id="rId4" location="section-flex2" display="Policies &amp; Supporting Documents " xr:uid="{DE979E38-5230-4666-BFA9-1C68EA856D0A}"/>
    <hyperlink ref="B55" location="'EU Taxonomy '!A1" display="EU Taxonomy" xr:uid="{12905785-03C8-47AD-995F-07D272567640}"/>
    <hyperlink ref="B48" r:id="rId5" xr:uid="{FCE243BC-AC28-4ECA-BF5A-7F73776F08CB}"/>
    <hyperlink ref="B52" r:id="rId6" location="section-flex8" xr:uid="{54EA30E7-F6C8-40CF-B851-164FD69D1CF5}"/>
    <hyperlink ref="B56" r:id="rId7" xr:uid="{669BFC64-FD39-4BA9-A793-AFAD8A8090FA}"/>
    <hyperlink ref="B9" location="'Targets 2025 '!A1" display="Targets 2025" xr:uid="{6FD8E580-CB7A-493D-A50A-917EED4901E4}"/>
    <hyperlink ref="B17" location="' GHG emissions'!A1" display="GHG Emissions" xr:uid="{167D2B36-AE15-404F-B08A-49A8D8E5DC17}"/>
    <hyperlink ref="B18" location="'  GHG emissions methodology'!A1" display="GHG emissions methodology" xr:uid="{3C34D9F7-BF49-485E-BDFE-1FE0142A5479}"/>
    <hyperlink ref="B21" location="Energy!A1" display="Energy" xr:uid="{DD43BA7B-F21A-496A-BA0D-A7D4DBF318E4}"/>
    <hyperlink ref="B25" location="Water!A1" display="Water" xr:uid="{4CC3CCED-50D1-4D0E-ACAA-5A8C726E8E46}"/>
    <hyperlink ref="B26" location="'Resource Use and Waste'!A1" display="Resource use and waste" xr:uid="{C807C4E2-9D34-47BA-924C-5CA1E8096436}"/>
    <hyperlink ref="B23" location="Biodiversity!A1" display="Biodiversity" xr:uid="{060CCCC8-5A05-47AE-A54B-39DF942E233F}"/>
    <hyperlink ref="B10" location="'Targets 2030'!A1" display="Targets 2030" xr:uid="{7FA7E8F2-028F-453E-A99D-1BD852405DA4}"/>
    <hyperlink ref="B16" location="'Climate Data'!A1" display="Climate Data" xr:uid="{4342EF12-F431-4CFF-9BAB-29489D829DAC}"/>
    <hyperlink ref="B32" location="'Own Workforce'!A1" display="Own Workforce" xr:uid="{002978F3-1FEC-45DD-B795-1B0EAE9361F4}"/>
    <hyperlink ref="B19" location="'Physical Climate Risks'!A1" display="Physical Climate Risk Assessment" xr:uid="{8A401B39-F3B6-44C1-A468-E829281A4DBA}"/>
    <hyperlink ref="B20" location="'Transitional Climate Risks'!A1" display="Transitional Climate Risks" xr:uid="{BFF171CD-82AF-4514-9CA2-85781385A4BB}"/>
    <hyperlink ref="B24" location="Recycling!A1" display="Recycling" xr:uid="{25487B23-9E4A-4A5E-BC38-914AF7B5F58F}"/>
    <hyperlink ref="B33" location="'Nb Employees per Country'!A1" display="Number of employees per country" xr:uid="{CDA2838C-6593-479B-848E-39FBE6986449}"/>
    <hyperlink ref="B34" location="'Social Dialogue'!A1" display="Social dialogue" xr:uid="{6F186C17-12BB-4E6D-B350-1764C851492B}"/>
    <hyperlink ref="B35" location="'Diversity '!A1" display="Diversity" xr:uid="{69B20630-E6E5-4575-8FEB-D6FBC61A092B}"/>
    <hyperlink ref="B36" location="'Health &amp; Safety '!A1" display="Health &amp; Safety" xr:uid="{CB42CF00-2BFA-46C0-A42D-A69505FACCE9}"/>
    <hyperlink ref="B37" location="'Incidents Human Rights'!A1" display="Human rights" xr:uid="{BB271C07-AE9D-4734-95A4-283A2F5A353D}"/>
    <hyperlink ref="B38" location="'Sustainable Procurement'!A1" display="Workers in the value chain" xr:uid="{5DC99414-A08C-405B-A261-3B676952AFAD}"/>
    <hyperlink ref="B39" location="Communities!A1" display="Communities" xr:uid="{AB3EF31F-2FEE-42FA-B0AA-B0585F9BFE0C}"/>
    <hyperlink ref="B22" location="'Air Pollutants'!A1" display="Air Pollutants" xr:uid="{ED46B720-3FA8-4D4C-A706-E9D868474119}"/>
    <hyperlink ref="B40" location="'Sustainable Procurement'!A1" display="Sustainable Procurement" xr:uid="{30542EE1-87A3-4996-9F16-381BF2947E52}"/>
  </hyperlinks>
  <pageMargins left="0.7" right="0.7" top="0.75" bottom="0.75" header="0.3" footer="0.3"/>
  <pageSetup paperSize="9" scale="65" orientation="landscape" r:id="rId8"/>
  <picture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A77F7-75C9-4ABD-8B39-A7BF60140047}">
  <sheetPr>
    <tabColor theme="9" tint="0.79998168889431442"/>
    <pageSetUpPr fitToPage="1"/>
  </sheetPr>
  <dimension ref="B4:H40"/>
  <sheetViews>
    <sheetView showGridLines="0" zoomScale="85" zoomScaleNormal="85" workbookViewId="0">
      <selection activeCell="K3" sqref="K3"/>
    </sheetView>
  </sheetViews>
  <sheetFormatPr baseColWidth="10" defaultColWidth="8.453125" defaultRowHeight="14.5" x14ac:dyDescent="0.35"/>
  <cols>
    <col min="1" max="1" width="8.453125" style="84"/>
    <col min="2" max="2" width="103.1796875" style="313" customWidth="1"/>
    <col min="3" max="16384" width="8.453125" style="84"/>
  </cols>
  <sheetData>
    <row r="4" spans="2:8" ht="14.5" customHeight="1" x14ac:dyDescent="0.35">
      <c r="C4" s="428"/>
      <c r="D4" s="428"/>
      <c r="E4" s="428"/>
      <c r="F4" s="428"/>
      <c r="G4" s="428"/>
      <c r="H4" s="428"/>
    </row>
    <row r="6" spans="2:8" ht="26" x14ac:dyDescent="0.6">
      <c r="B6" s="82" t="s">
        <v>19</v>
      </c>
    </row>
    <row r="7" spans="2:8" ht="14.5" customHeight="1" x14ac:dyDescent="0.35"/>
    <row r="8" spans="2:8" ht="14.5" customHeight="1" x14ac:dyDescent="0.35"/>
    <row r="9" spans="2:8" ht="50.25" customHeight="1" x14ac:dyDescent="0.35"/>
    <row r="10" spans="2:8" ht="374.5" customHeight="1" x14ac:dyDescent="0.35">
      <c r="B10" s="464" t="s">
        <v>857</v>
      </c>
    </row>
    <row r="11" spans="2:8" ht="14.5" customHeight="1" x14ac:dyDescent="0.35"/>
    <row r="12" spans="2:8" ht="14.5" customHeight="1" x14ac:dyDescent="0.35"/>
    <row r="13" spans="2:8" ht="14.5" customHeight="1" x14ac:dyDescent="0.35"/>
    <row r="14" spans="2:8" ht="14.5" customHeight="1" x14ac:dyDescent="0.35"/>
    <row r="15" spans="2:8" ht="14.5" customHeight="1" x14ac:dyDescent="0.35"/>
    <row r="16" spans="2:8" ht="14.5" customHeight="1" x14ac:dyDescent="0.35"/>
    <row r="17" ht="14.5" customHeight="1" x14ac:dyDescent="0.35"/>
    <row r="18" ht="14.5" customHeight="1" x14ac:dyDescent="0.35"/>
    <row r="19" ht="14.5" customHeight="1" x14ac:dyDescent="0.35"/>
    <row r="20" ht="14.5" customHeight="1" x14ac:dyDescent="0.35"/>
    <row r="21" ht="14.5" customHeight="1" x14ac:dyDescent="0.35"/>
    <row r="22" ht="14.5" customHeight="1" x14ac:dyDescent="0.35"/>
    <row r="23" ht="14.5" customHeight="1" x14ac:dyDescent="0.35"/>
    <row r="24" ht="14.5" customHeight="1" x14ac:dyDescent="0.35"/>
    <row r="25" ht="14.5" customHeight="1" x14ac:dyDescent="0.35"/>
    <row r="26" ht="14.5" customHeight="1" x14ac:dyDescent="0.35"/>
    <row r="27" ht="14.5" customHeight="1" x14ac:dyDescent="0.35"/>
    <row r="28" ht="14.5" customHeight="1" x14ac:dyDescent="0.35"/>
    <row r="29" ht="14.5" customHeight="1" x14ac:dyDescent="0.35"/>
    <row r="30" ht="14.5" customHeight="1" x14ac:dyDescent="0.35"/>
    <row r="31" ht="14.5" customHeight="1" x14ac:dyDescent="0.35"/>
    <row r="32" ht="14.5" customHeight="1" x14ac:dyDescent="0.35"/>
    <row r="33" ht="14.5" customHeight="1" x14ac:dyDescent="0.35"/>
    <row r="34" ht="14.5" customHeight="1" x14ac:dyDescent="0.35"/>
    <row r="35" ht="14.5" customHeight="1" x14ac:dyDescent="0.35"/>
    <row r="36" ht="14.5" customHeight="1" x14ac:dyDescent="0.35"/>
    <row r="37" ht="14.5" customHeight="1" x14ac:dyDescent="0.35"/>
    <row r="38" ht="14.5" customHeight="1" x14ac:dyDescent="0.35"/>
    <row r="39" ht="14.5" customHeight="1" x14ac:dyDescent="0.35"/>
    <row r="40" ht="14.5" customHeight="1" x14ac:dyDescent="0.35"/>
  </sheetData>
  <pageMargins left="0.23622047244094491" right="0.23622047244094491" top="0.74803149606299213" bottom="0.74803149606299213" header="0.31496062992125984" footer="0.31496062992125984"/>
  <pageSetup paperSize="9" scale="77" orientation="landscape" r:id="rId1"/>
  <headerFooter>
    <oddHeader>&amp;L&amp;"Calibri"&amp;11&amp;K000000Sustainability Data Pack 2022&amp;CRHI Magnesita&amp;R&amp;G</oddHeader>
    <oddFooter>&amp;R&amp;P/&amp;N</oddFooter>
  </headerFooter>
  <drawing r:id="rId2"/>
  <legacyDrawingHF r:id="rId3"/>
  <picture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8E3C1-9594-47E2-93CD-64AA4C747198}">
  <sheetPr>
    <tabColor theme="9" tint="0.79998168889431442"/>
  </sheetPr>
  <dimension ref="B3:Q21"/>
  <sheetViews>
    <sheetView showGridLines="0" topLeftCell="A8" zoomScale="80" zoomScaleNormal="80" workbookViewId="0">
      <selection activeCell="K3" sqref="K3"/>
    </sheetView>
  </sheetViews>
  <sheetFormatPr baseColWidth="10" defaultColWidth="8.6328125" defaultRowHeight="14.5" x14ac:dyDescent="0.35"/>
  <cols>
    <col min="1" max="1" width="4.36328125" style="84" customWidth="1"/>
    <col min="2" max="2" width="28.36328125" style="91" bestFit="1" customWidth="1"/>
    <col min="3" max="3" width="34.453125" style="91" bestFit="1" customWidth="1"/>
    <col min="4" max="4" width="33.36328125" style="91" customWidth="1"/>
    <col min="5" max="5" width="32.81640625" style="91" customWidth="1"/>
    <col min="6" max="6" width="11.6328125" style="314" customWidth="1"/>
    <col min="7" max="8" width="10.6328125" style="314" bestFit="1" customWidth="1"/>
    <col min="9" max="11" width="10.6328125" style="314" customWidth="1"/>
    <col min="12" max="12" width="11.36328125" style="314" bestFit="1" customWidth="1"/>
    <col min="13" max="13" width="11.453125" style="323" customWidth="1"/>
    <col min="14" max="14" width="15.81640625" style="314" customWidth="1"/>
    <col min="15" max="16384" width="8.6328125" style="84"/>
  </cols>
  <sheetData>
    <row r="3" spans="2:17" ht="30" customHeight="1" x14ac:dyDescent="0.35">
      <c r="B3" s="483" t="s">
        <v>807</v>
      </c>
      <c r="C3" s="483"/>
      <c r="D3" s="483"/>
      <c r="E3" s="483"/>
      <c r="F3" s="483"/>
      <c r="G3" s="483"/>
      <c r="H3" s="483"/>
      <c r="I3" s="483"/>
      <c r="J3" s="483"/>
      <c r="K3" s="483"/>
      <c r="L3" s="483"/>
      <c r="M3" s="483"/>
      <c r="N3" s="483"/>
    </row>
    <row r="4" spans="2:17" ht="20.75" customHeight="1" x14ac:dyDescent="0.35">
      <c r="B4" s="389"/>
      <c r="C4" s="389"/>
      <c r="D4" s="389"/>
      <c r="E4" s="389"/>
      <c r="F4" s="390"/>
      <c r="G4" s="390"/>
      <c r="H4" s="390"/>
      <c r="I4" s="390"/>
    </row>
    <row r="6" spans="2:17" ht="31.5" thickBot="1" x14ac:dyDescent="0.4">
      <c r="B6" s="62" t="s">
        <v>30</v>
      </c>
      <c r="C6" s="391" t="s">
        <v>20</v>
      </c>
      <c r="D6" s="392" t="s">
        <v>631</v>
      </c>
      <c r="E6" s="393"/>
      <c r="F6" s="63">
        <v>2018</v>
      </c>
      <c r="G6" s="63">
        <v>2019</v>
      </c>
      <c r="H6" s="63">
        <v>2020</v>
      </c>
      <c r="I6" s="63">
        <v>2021</v>
      </c>
      <c r="J6" s="394">
        <v>2022</v>
      </c>
      <c r="K6" s="394">
        <v>2023</v>
      </c>
      <c r="L6" s="394">
        <v>2024</v>
      </c>
      <c r="M6" s="395" t="s">
        <v>256</v>
      </c>
      <c r="N6" s="396" t="s">
        <v>580</v>
      </c>
    </row>
    <row r="7" spans="2:17" ht="43.25" hidden="1" customHeight="1" x14ac:dyDescent="0.35">
      <c r="B7" s="397"/>
      <c r="C7" s="484" t="s">
        <v>719</v>
      </c>
      <c r="D7" s="485" t="s">
        <v>720</v>
      </c>
      <c r="E7" s="398" t="s">
        <v>823</v>
      </c>
      <c r="F7" s="399">
        <v>5552</v>
      </c>
      <c r="G7" s="399">
        <v>4773</v>
      </c>
      <c r="H7" s="399">
        <v>4357</v>
      </c>
      <c r="I7" s="399">
        <v>5075</v>
      </c>
      <c r="J7" s="399">
        <v>4261</v>
      </c>
      <c r="K7" s="399">
        <v>4293</v>
      </c>
      <c r="L7" s="400">
        <v>5961</v>
      </c>
      <c r="M7" s="401"/>
      <c r="N7" s="402">
        <f t="shared" ref="N7:N13" si="0">+L7/F7-1</f>
        <v>7.3667146974063291E-2</v>
      </c>
      <c r="Q7" s="84">
        <v>2826.3649999999998</v>
      </c>
    </row>
    <row r="8" spans="2:17" ht="43.25" customHeight="1" x14ac:dyDescent="0.35">
      <c r="B8" s="397" t="s">
        <v>31</v>
      </c>
      <c r="C8" s="484"/>
      <c r="D8" s="486"/>
      <c r="E8" s="398" t="s">
        <v>824</v>
      </c>
      <c r="F8" s="404">
        <v>1.82</v>
      </c>
      <c r="G8" s="404">
        <v>1.79</v>
      </c>
      <c r="H8" s="404">
        <v>1.83</v>
      </c>
      <c r="I8" s="404">
        <v>1.74</v>
      </c>
      <c r="J8" s="404">
        <v>1.68</v>
      </c>
      <c r="K8" s="404">
        <v>1.59</v>
      </c>
      <c r="L8" s="405">
        <v>1.57</v>
      </c>
      <c r="M8" s="406">
        <f>F8*0.85</f>
        <v>1.5469999999999999</v>
      </c>
      <c r="N8" s="407">
        <f>+L8/F8-1</f>
        <v>-0.13736263736263732</v>
      </c>
      <c r="O8" s="166"/>
      <c r="P8" s="153"/>
    </row>
    <row r="9" spans="2:17" ht="43.25" customHeight="1" x14ac:dyDescent="0.35">
      <c r="B9" s="397" t="s">
        <v>2</v>
      </c>
      <c r="C9" s="343" t="s">
        <v>616</v>
      </c>
      <c r="D9" s="403" t="s">
        <v>721</v>
      </c>
      <c r="E9" s="408" t="s">
        <v>825</v>
      </c>
      <c r="F9" s="409">
        <v>1.92</v>
      </c>
      <c r="G9" s="409">
        <v>1.88</v>
      </c>
      <c r="H9" s="409">
        <v>1.9</v>
      </c>
      <c r="I9" s="409">
        <v>1.81</v>
      </c>
      <c r="J9" s="409">
        <v>1.87</v>
      </c>
      <c r="K9" s="409">
        <v>1.74</v>
      </c>
      <c r="L9" s="405">
        <v>1.78</v>
      </c>
      <c r="M9" s="410">
        <f>+F9*0.95</f>
        <v>1.8239999999999998</v>
      </c>
      <c r="N9" s="402">
        <f>+L9/F9-1</f>
        <v>-7.291666666666663E-2</v>
      </c>
      <c r="O9" s="166"/>
    </row>
    <row r="10" spans="2:17" ht="42.5" customHeight="1" x14ac:dyDescent="0.35">
      <c r="B10" s="411" t="s">
        <v>3</v>
      </c>
      <c r="C10" s="408" t="s">
        <v>257</v>
      </c>
      <c r="D10" s="403" t="s">
        <v>722</v>
      </c>
      <c r="E10" s="398" t="s">
        <v>22</v>
      </c>
      <c r="F10" s="412">
        <v>3.7999999999999999E-2</v>
      </c>
      <c r="G10" s="412">
        <v>4.5999999999999999E-2</v>
      </c>
      <c r="H10" s="412">
        <v>0.05</v>
      </c>
      <c r="I10" s="412">
        <v>6.8000000000000005E-2</v>
      </c>
      <c r="J10" s="412">
        <v>0.105</v>
      </c>
      <c r="K10" s="412">
        <v>0.126</v>
      </c>
      <c r="L10" s="413">
        <v>0.14199999999999999</v>
      </c>
      <c r="M10" s="414">
        <v>0.15</v>
      </c>
      <c r="N10" s="402">
        <f t="shared" si="0"/>
        <v>2.7368421052631575</v>
      </c>
      <c r="O10" s="166"/>
    </row>
    <row r="11" spans="2:17" ht="42" customHeight="1" x14ac:dyDescent="0.35">
      <c r="B11" s="487" t="s">
        <v>23</v>
      </c>
      <c r="C11" s="484" t="s">
        <v>24</v>
      </c>
      <c r="D11" s="403" t="s">
        <v>338</v>
      </c>
      <c r="E11" s="415" t="s">
        <v>25</v>
      </c>
      <c r="F11" s="416">
        <v>7.0000000000000007E-2</v>
      </c>
      <c r="G11" s="416">
        <v>0.23</v>
      </c>
      <c r="H11" s="416">
        <v>0.25</v>
      </c>
      <c r="I11" s="416">
        <v>0.38</v>
      </c>
      <c r="J11" s="416">
        <v>0.33</v>
      </c>
      <c r="K11" s="416">
        <v>0.28999999999999998</v>
      </c>
      <c r="L11" s="417">
        <v>0.33</v>
      </c>
      <c r="M11" s="414">
        <v>0.33</v>
      </c>
      <c r="N11" s="402">
        <f t="shared" si="0"/>
        <v>3.7142857142857144</v>
      </c>
      <c r="O11" s="166"/>
    </row>
    <row r="12" spans="2:17" ht="47" customHeight="1" x14ac:dyDescent="0.35">
      <c r="B12" s="488"/>
      <c r="C12" s="489"/>
      <c r="D12" s="403" t="s">
        <v>723</v>
      </c>
      <c r="E12" s="398" t="s">
        <v>26</v>
      </c>
      <c r="F12" s="416">
        <v>0.12</v>
      </c>
      <c r="G12" s="416">
        <v>0.17</v>
      </c>
      <c r="H12" s="416">
        <v>0.25</v>
      </c>
      <c r="I12" s="416">
        <v>0.22</v>
      </c>
      <c r="J12" s="416">
        <v>0.21</v>
      </c>
      <c r="K12" s="416">
        <v>0.28000000000000003</v>
      </c>
      <c r="L12" s="417">
        <v>0.26</v>
      </c>
      <c r="M12" s="414">
        <v>0.33</v>
      </c>
      <c r="N12" s="402">
        <f t="shared" si="0"/>
        <v>1.166666666666667</v>
      </c>
      <c r="O12" s="166"/>
    </row>
    <row r="13" spans="2:17" ht="42.5" customHeight="1" x14ac:dyDescent="0.35">
      <c r="B13" s="418" t="s">
        <v>7</v>
      </c>
      <c r="C13" s="419" t="s">
        <v>607</v>
      </c>
      <c r="D13" s="403" t="s">
        <v>724</v>
      </c>
      <c r="E13" s="398" t="s">
        <v>27</v>
      </c>
      <c r="F13" s="420">
        <v>0.43</v>
      </c>
      <c r="G13" s="420">
        <v>0.28000000000000003</v>
      </c>
      <c r="H13" s="420">
        <v>0.13</v>
      </c>
      <c r="I13" s="420">
        <v>0.19</v>
      </c>
      <c r="J13" s="421">
        <v>0.2</v>
      </c>
      <c r="K13" s="421">
        <v>0.16</v>
      </c>
      <c r="L13" s="422">
        <v>0.11</v>
      </c>
      <c r="M13" s="423" t="s">
        <v>608</v>
      </c>
      <c r="N13" s="402">
        <f t="shared" si="0"/>
        <v>-0.7441860465116279</v>
      </c>
      <c r="O13" s="166"/>
    </row>
    <row r="14" spans="2:17" x14ac:dyDescent="0.35">
      <c r="B14" s="424" t="s">
        <v>621</v>
      </c>
    </row>
    <row r="16" spans="2:17" x14ac:dyDescent="0.35">
      <c r="B16" s="424"/>
      <c r="I16" s="425"/>
      <c r="J16" s="425"/>
      <c r="K16" s="425"/>
      <c r="L16" s="425"/>
      <c r="M16" s="426"/>
    </row>
    <row r="17" spans="2:7" x14ac:dyDescent="0.35">
      <c r="B17" s="424"/>
    </row>
    <row r="18" spans="2:7" x14ac:dyDescent="0.35">
      <c r="B18" s="424"/>
    </row>
    <row r="19" spans="2:7" x14ac:dyDescent="0.35">
      <c r="B19" s="424"/>
    </row>
    <row r="20" spans="2:7" x14ac:dyDescent="0.35">
      <c r="B20" s="424"/>
    </row>
    <row r="21" spans="2:7" x14ac:dyDescent="0.35">
      <c r="B21" s="424"/>
      <c r="F21" s="427"/>
      <c r="G21" s="427"/>
    </row>
  </sheetData>
  <mergeCells count="5">
    <mergeCell ref="B3:N3"/>
    <mergeCell ref="C7:C8"/>
    <mergeCell ref="D7:D8"/>
    <mergeCell ref="B11:B12"/>
    <mergeCell ref="C11:C12"/>
  </mergeCells>
  <pageMargins left="0.7" right="0.7" top="0.75" bottom="0.75" header="0.3" footer="0.3"/>
  <pageSetup paperSize="9" scale="44" orientation="portrait"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9258A-70F7-430C-8D9A-931DDECF00A7}">
  <sheetPr>
    <tabColor theme="9" tint="0.79998168889431442"/>
  </sheetPr>
  <dimension ref="B2:F9"/>
  <sheetViews>
    <sheetView showGridLines="0" zoomScale="86" zoomScaleNormal="86" workbookViewId="0">
      <selection activeCell="K3" sqref="K3"/>
    </sheetView>
  </sheetViews>
  <sheetFormatPr baseColWidth="10" defaultRowHeight="13" x14ac:dyDescent="0.3"/>
  <cols>
    <col min="1" max="1" width="4.453125" style="61" customWidth="1"/>
    <col min="2" max="2" width="22.36328125" style="61" customWidth="1"/>
    <col min="3" max="3" width="40.36328125" style="61" bestFit="1" customWidth="1"/>
    <col min="4" max="4" width="33.1796875" style="61" customWidth="1"/>
    <col min="5" max="6" width="13.81640625" style="61" customWidth="1"/>
    <col min="7" max="257" width="11.453125" style="61"/>
    <col min="258" max="258" width="18.81640625" style="61" customWidth="1"/>
    <col min="259" max="259" width="33.36328125" style="61" customWidth="1"/>
    <col min="260" max="260" width="23.1796875" style="61" customWidth="1"/>
    <col min="261" max="513" width="11.453125" style="61"/>
    <col min="514" max="514" width="18.81640625" style="61" customWidth="1"/>
    <col min="515" max="515" width="33.36328125" style="61" customWidth="1"/>
    <col min="516" max="516" width="23.1796875" style="61" customWidth="1"/>
    <col min="517" max="769" width="11.453125" style="61"/>
    <col min="770" max="770" width="18.81640625" style="61" customWidth="1"/>
    <col min="771" max="771" width="33.36328125" style="61" customWidth="1"/>
    <col min="772" max="772" width="23.1796875" style="61" customWidth="1"/>
    <col min="773" max="1025" width="11.453125" style="61"/>
    <col min="1026" max="1026" width="18.81640625" style="61" customWidth="1"/>
    <col min="1027" max="1027" width="33.36328125" style="61" customWidth="1"/>
    <col min="1028" max="1028" width="23.1796875" style="61" customWidth="1"/>
    <col min="1029" max="1281" width="11.453125" style="61"/>
    <col min="1282" max="1282" width="18.81640625" style="61" customWidth="1"/>
    <col min="1283" max="1283" width="33.36328125" style="61" customWidth="1"/>
    <col min="1284" max="1284" width="23.1796875" style="61" customWidth="1"/>
    <col min="1285" max="1537" width="11.453125" style="61"/>
    <col min="1538" max="1538" width="18.81640625" style="61" customWidth="1"/>
    <col min="1539" max="1539" width="33.36328125" style="61" customWidth="1"/>
    <col min="1540" max="1540" width="23.1796875" style="61" customWidth="1"/>
    <col min="1541" max="1793" width="11.453125" style="61"/>
    <col min="1794" max="1794" width="18.81640625" style="61" customWidth="1"/>
    <col min="1795" max="1795" width="33.36328125" style="61" customWidth="1"/>
    <col min="1796" max="1796" width="23.1796875" style="61" customWidth="1"/>
    <col min="1797" max="2049" width="11.453125" style="61"/>
    <col min="2050" max="2050" width="18.81640625" style="61" customWidth="1"/>
    <col min="2051" max="2051" width="33.36328125" style="61" customWidth="1"/>
    <col min="2052" max="2052" width="23.1796875" style="61" customWidth="1"/>
    <col min="2053" max="2305" width="11.453125" style="61"/>
    <col min="2306" max="2306" width="18.81640625" style="61" customWidth="1"/>
    <col min="2307" max="2307" width="33.36328125" style="61" customWidth="1"/>
    <col min="2308" max="2308" width="23.1796875" style="61" customWidth="1"/>
    <col min="2309" max="2561" width="11.453125" style="61"/>
    <col min="2562" max="2562" width="18.81640625" style="61" customWidth="1"/>
    <col min="2563" max="2563" width="33.36328125" style="61" customWidth="1"/>
    <col min="2564" max="2564" width="23.1796875" style="61" customWidth="1"/>
    <col min="2565" max="2817" width="11.453125" style="61"/>
    <col min="2818" max="2818" width="18.81640625" style="61" customWidth="1"/>
    <col min="2819" max="2819" width="33.36328125" style="61" customWidth="1"/>
    <col min="2820" max="2820" width="23.1796875" style="61" customWidth="1"/>
    <col min="2821" max="3073" width="11.453125" style="61"/>
    <col min="3074" max="3074" width="18.81640625" style="61" customWidth="1"/>
    <col min="3075" max="3075" width="33.36328125" style="61" customWidth="1"/>
    <col min="3076" max="3076" width="23.1796875" style="61" customWidth="1"/>
    <col min="3077" max="3329" width="11.453125" style="61"/>
    <col min="3330" max="3330" width="18.81640625" style="61" customWidth="1"/>
    <col min="3331" max="3331" width="33.36328125" style="61" customWidth="1"/>
    <col min="3332" max="3332" width="23.1796875" style="61" customWidth="1"/>
    <col min="3333" max="3585" width="11.453125" style="61"/>
    <col min="3586" max="3586" width="18.81640625" style="61" customWidth="1"/>
    <col min="3587" max="3587" width="33.36328125" style="61" customWidth="1"/>
    <col min="3588" max="3588" width="23.1796875" style="61" customWidth="1"/>
    <col min="3589" max="3841" width="11.453125" style="61"/>
    <col min="3842" max="3842" width="18.81640625" style="61" customWidth="1"/>
    <col min="3843" max="3843" width="33.36328125" style="61" customWidth="1"/>
    <col min="3844" max="3844" width="23.1796875" style="61" customWidth="1"/>
    <col min="3845" max="4097" width="11.453125" style="61"/>
    <col min="4098" max="4098" width="18.81640625" style="61" customWidth="1"/>
    <col min="4099" max="4099" width="33.36328125" style="61" customWidth="1"/>
    <col min="4100" max="4100" width="23.1796875" style="61" customWidth="1"/>
    <col min="4101" max="4353" width="11.453125" style="61"/>
    <col min="4354" max="4354" width="18.81640625" style="61" customWidth="1"/>
    <col min="4355" max="4355" width="33.36328125" style="61" customWidth="1"/>
    <col min="4356" max="4356" width="23.1796875" style="61" customWidth="1"/>
    <col min="4357" max="4609" width="11.453125" style="61"/>
    <col min="4610" max="4610" width="18.81640625" style="61" customWidth="1"/>
    <col min="4611" max="4611" width="33.36328125" style="61" customWidth="1"/>
    <col min="4612" max="4612" width="23.1796875" style="61" customWidth="1"/>
    <col min="4613" max="4865" width="11.453125" style="61"/>
    <col min="4866" max="4866" width="18.81640625" style="61" customWidth="1"/>
    <col min="4867" max="4867" width="33.36328125" style="61" customWidth="1"/>
    <col min="4868" max="4868" width="23.1796875" style="61" customWidth="1"/>
    <col min="4869" max="5121" width="11.453125" style="61"/>
    <col min="5122" max="5122" width="18.81640625" style="61" customWidth="1"/>
    <col min="5123" max="5123" width="33.36328125" style="61" customWidth="1"/>
    <col min="5124" max="5124" width="23.1796875" style="61" customWidth="1"/>
    <col min="5125" max="5377" width="11.453125" style="61"/>
    <col min="5378" max="5378" width="18.81640625" style="61" customWidth="1"/>
    <col min="5379" max="5379" width="33.36328125" style="61" customWidth="1"/>
    <col min="5380" max="5380" width="23.1796875" style="61" customWidth="1"/>
    <col min="5381" max="5633" width="11.453125" style="61"/>
    <col min="5634" max="5634" width="18.81640625" style="61" customWidth="1"/>
    <col min="5635" max="5635" width="33.36328125" style="61" customWidth="1"/>
    <col min="5636" max="5636" width="23.1796875" style="61" customWidth="1"/>
    <col min="5637" max="5889" width="11.453125" style="61"/>
    <col min="5890" max="5890" width="18.81640625" style="61" customWidth="1"/>
    <col min="5891" max="5891" width="33.36328125" style="61" customWidth="1"/>
    <col min="5892" max="5892" width="23.1796875" style="61" customWidth="1"/>
    <col min="5893" max="6145" width="11.453125" style="61"/>
    <col min="6146" max="6146" width="18.81640625" style="61" customWidth="1"/>
    <col min="6147" max="6147" width="33.36328125" style="61" customWidth="1"/>
    <col min="6148" max="6148" width="23.1796875" style="61" customWidth="1"/>
    <col min="6149" max="6401" width="11.453125" style="61"/>
    <col min="6402" max="6402" width="18.81640625" style="61" customWidth="1"/>
    <col min="6403" max="6403" width="33.36328125" style="61" customWidth="1"/>
    <col min="6404" max="6404" width="23.1796875" style="61" customWidth="1"/>
    <col min="6405" max="6657" width="11.453125" style="61"/>
    <col min="6658" max="6658" width="18.81640625" style="61" customWidth="1"/>
    <col min="6659" max="6659" width="33.36328125" style="61" customWidth="1"/>
    <col min="6660" max="6660" width="23.1796875" style="61" customWidth="1"/>
    <col min="6661" max="6913" width="11.453125" style="61"/>
    <col min="6914" max="6914" width="18.81640625" style="61" customWidth="1"/>
    <col min="6915" max="6915" width="33.36328125" style="61" customWidth="1"/>
    <col min="6916" max="6916" width="23.1796875" style="61" customWidth="1"/>
    <col min="6917" max="7169" width="11.453125" style="61"/>
    <col min="7170" max="7170" width="18.81640625" style="61" customWidth="1"/>
    <col min="7171" max="7171" width="33.36328125" style="61" customWidth="1"/>
    <col min="7172" max="7172" width="23.1796875" style="61" customWidth="1"/>
    <col min="7173" max="7425" width="11.453125" style="61"/>
    <col min="7426" max="7426" width="18.81640625" style="61" customWidth="1"/>
    <col min="7427" max="7427" width="33.36328125" style="61" customWidth="1"/>
    <col min="7428" max="7428" width="23.1796875" style="61" customWidth="1"/>
    <col min="7429" max="7681" width="11.453125" style="61"/>
    <col min="7682" max="7682" width="18.81640625" style="61" customWidth="1"/>
    <col min="7683" max="7683" width="33.36328125" style="61" customWidth="1"/>
    <col min="7684" max="7684" width="23.1796875" style="61" customWidth="1"/>
    <col min="7685" max="7937" width="11.453125" style="61"/>
    <col min="7938" max="7938" width="18.81640625" style="61" customWidth="1"/>
    <col min="7939" max="7939" width="33.36328125" style="61" customWidth="1"/>
    <col min="7940" max="7940" width="23.1796875" style="61" customWidth="1"/>
    <col min="7941" max="8193" width="11.453125" style="61"/>
    <col min="8194" max="8194" width="18.81640625" style="61" customWidth="1"/>
    <col min="8195" max="8195" width="33.36328125" style="61" customWidth="1"/>
    <col min="8196" max="8196" width="23.1796875" style="61" customWidth="1"/>
    <col min="8197" max="8449" width="11.453125" style="61"/>
    <col min="8450" max="8450" width="18.81640625" style="61" customWidth="1"/>
    <col min="8451" max="8451" width="33.36328125" style="61" customWidth="1"/>
    <col min="8452" max="8452" width="23.1796875" style="61" customWidth="1"/>
    <col min="8453" max="8705" width="11.453125" style="61"/>
    <col min="8706" max="8706" width="18.81640625" style="61" customWidth="1"/>
    <col min="8707" max="8707" width="33.36328125" style="61" customWidth="1"/>
    <col min="8708" max="8708" width="23.1796875" style="61" customWidth="1"/>
    <col min="8709" max="8961" width="11.453125" style="61"/>
    <col min="8962" max="8962" width="18.81640625" style="61" customWidth="1"/>
    <col min="8963" max="8963" width="33.36328125" style="61" customWidth="1"/>
    <col min="8964" max="8964" width="23.1796875" style="61" customWidth="1"/>
    <col min="8965" max="9217" width="11.453125" style="61"/>
    <col min="9218" max="9218" width="18.81640625" style="61" customWidth="1"/>
    <col min="9219" max="9219" width="33.36328125" style="61" customWidth="1"/>
    <col min="9220" max="9220" width="23.1796875" style="61" customWidth="1"/>
    <col min="9221" max="9473" width="11.453125" style="61"/>
    <col min="9474" max="9474" width="18.81640625" style="61" customWidth="1"/>
    <col min="9475" max="9475" width="33.36328125" style="61" customWidth="1"/>
    <col min="9476" max="9476" width="23.1796875" style="61" customWidth="1"/>
    <col min="9477" max="9729" width="11.453125" style="61"/>
    <col min="9730" max="9730" width="18.81640625" style="61" customWidth="1"/>
    <col min="9731" max="9731" width="33.36328125" style="61" customWidth="1"/>
    <col min="9732" max="9732" width="23.1796875" style="61" customWidth="1"/>
    <col min="9733" max="9985" width="11.453125" style="61"/>
    <col min="9986" max="9986" width="18.81640625" style="61" customWidth="1"/>
    <col min="9987" max="9987" width="33.36328125" style="61" customWidth="1"/>
    <col min="9988" max="9988" width="23.1796875" style="61" customWidth="1"/>
    <col min="9989" max="10241" width="11.453125" style="61"/>
    <col min="10242" max="10242" width="18.81640625" style="61" customWidth="1"/>
    <col min="10243" max="10243" width="33.36328125" style="61" customWidth="1"/>
    <col min="10244" max="10244" width="23.1796875" style="61" customWidth="1"/>
    <col min="10245" max="10497" width="11.453125" style="61"/>
    <col min="10498" max="10498" width="18.81640625" style="61" customWidth="1"/>
    <col min="10499" max="10499" width="33.36328125" style="61" customWidth="1"/>
    <col min="10500" max="10500" width="23.1796875" style="61" customWidth="1"/>
    <col min="10501" max="10753" width="11.453125" style="61"/>
    <col min="10754" max="10754" width="18.81640625" style="61" customWidth="1"/>
    <col min="10755" max="10755" width="33.36328125" style="61" customWidth="1"/>
    <col min="10756" max="10756" width="23.1796875" style="61" customWidth="1"/>
    <col min="10757" max="11009" width="11.453125" style="61"/>
    <col min="11010" max="11010" width="18.81640625" style="61" customWidth="1"/>
    <col min="11011" max="11011" width="33.36328125" style="61" customWidth="1"/>
    <col min="11012" max="11012" width="23.1796875" style="61" customWidth="1"/>
    <col min="11013" max="11265" width="11.453125" style="61"/>
    <col min="11266" max="11266" width="18.81640625" style="61" customWidth="1"/>
    <col min="11267" max="11267" width="33.36328125" style="61" customWidth="1"/>
    <col min="11268" max="11268" width="23.1796875" style="61" customWidth="1"/>
    <col min="11269" max="11521" width="11.453125" style="61"/>
    <col min="11522" max="11522" width="18.81640625" style="61" customWidth="1"/>
    <col min="11523" max="11523" width="33.36328125" style="61" customWidth="1"/>
    <col min="11524" max="11524" width="23.1796875" style="61" customWidth="1"/>
    <col min="11525" max="11777" width="11.453125" style="61"/>
    <col min="11778" max="11778" width="18.81640625" style="61" customWidth="1"/>
    <col min="11779" max="11779" width="33.36328125" style="61" customWidth="1"/>
    <col min="11780" max="11780" width="23.1796875" style="61" customWidth="1"/>
    <col min="11781" max="12033" width="11.453125" style="61"/>
    <col min="12034" max="12034" width="18.81640625" style="61" customWidth="1"/>
    <col min="12035" max="12035" width="33.36328125" style="61" customWidth="1"/>
    <col min="12036" max="12036" width="23.1796875" style="61" customWidth="1"/>
    <col min="12037" max="12289" width="11.453125" style="61"/>
    <col min="12290" max="12290" width="18.81640625" style="61" customWidth="1"/>
    <col min="12291" max="12291" width="33.36328125" style="61" customWidth="1"/>
    <col min="12292" max="12292" width="23.1796875" style="61" customWidth="1"/>
    <col min="12293" max="12545" width="11.453125" style="61"/>
    <col min="12546" max="12546" width="18.81640625" style="61" customWidth="1"/>
    <col min="12547" max="12547" width="33.36328125" style="61" customWidth="1"/>
    <col min="12548" max="12548" width="23.1796875" style="61" customWidth="1"/>
    <col min="12549" max="12801" width="11.453125" style="61"/>
    <col min="12802" max="12802" width="18.81640625" style="61" customWidth="1"/>
    <col min="12803" max="12803" width="33.36328125" style="61" customWidth="1"/>
    <col min="12804" max="12804" width="23.1796875" style="61" customWidth="1"/>
    <col min="12805" max="13057" width="11.453125" style="61"/>
    <col min="13058" max="13058" width="18.81640625" style="61" customWidth="1"/>
    <col min="13059" max="13059" width="33.36328125" style="61" customWidth="1"/>
    <col min="13060" max="13060" width="23.1796875" style="61" customWidth="1"/>
    <col min="13061" max="13313" width="11.453125" style="61"/>
    <col min="13314" max="13314" width="18.81640625" style="61" customWidth="1"/>
    <col min="13315" max="13315" width="33.36328125" style="61" customWidth="1"/>
    <col min="13316" max="13316" width="23.1796875" style="61" customWidth="1"/>
    <col min="13317" max="13569" width="11.453125" style="61"/>
    <col min="13570" max="13570" width="18.81640625" style="61" customWidth="1"/>
    <col min="13571" max="13571" width="33.36328125" style="61" customWidth="1"/>
    <col min="13572" max="13572" width="23.1796875" style="61" customWidth="1"/>
    <col min="13573" max="13825" width="11.453125" style="61"/>
    <col min="13826" max="13826" width="18.81640625" style="61" customWidth="1"/>
    <col min="13827" max="13827" width="33.36328125" style="61" customWidth="1"/>
    <col min="13828" max="13828" width="23.1796875" style="61" customWidth="1"/>
    <col min="13829" max="14081" width="11.453125" style="61"/>
    <col min="14082" max="14082" width="18.81640625" style="61" customWidth="1"/>
    <col min="14083" max="14083" width="33.36328125" style="61" customWidth="1"/>
    <col min="14084" max="14084" width="23.1796875" style="61" customWidth="1"/>
    <col min="14085" max="14337" width="11.453125" style="61"/>
    <col min="14338" max="14338" width="18.81640625" style="61" customWidth="1"/>
    <col min="14339" max="14339" width="33.36328125" style="61" customWidth="1"/>
    <col min="14340" max="14340" width="23.1796875" style="61" customWidth="1"/>
    <col min="14341" max="14593" width="11.453125" style="61"/>
    <col min="14594" max="14594" width="18.81640625" style="61" customWidth="1"/>
    <col min="14595" max="14595" width="33.36328125" style="61" customWidth="1"/>
    <col min="14596" max="14596" width="23.1796875" style="61" customWidth="1"/>
    <col min="14597" max="14849" width="11.453125" style="61"/>
    <col min="14850" max="14850" width="18.81640625" style="61" customWidth="1"/>
    <col min="14851" max="14851" width="33.36328125" style="61" customWidth="1"/>
    <col min="14852" max="14852" width="23.1796875" style="61" customWidth="1"/>
    <col min="14853" max="15105" width="11.453125" style="61"/>
    <col min="15106" max="15106" width="18.81640625" style="61" customWidth="1"/>
    <col min="15107" max="15107" width="33.36328125" style="61" customWidth="1"/>
    <col min="15108" max="15108" width="23.1796875" style="61" customWidth="1"/>
    <col min="15109" max="15361" width="11.453125" style="61"/>
    <col min="15362" max="15362" width="18.81640625" style="61" customWidth="1"/>
    <col min="15363" max="15363" width="33.36328125" style="61" customWidth="1"/>
    <col min="15364" max="15364" width="23.1796875" style="61" customWidth="1"/>
    <col min="15365" max="15617" width="11.453125" style="61"/>
    <col min="15618" max="15618" width="18.81640625" style="61" customWidth="1"/>
    <col min="15619" max="15619" width="33.36328125" style="61" customWidth="1"/>
    <col min="15620" max="15620" width="23.1796875" style="61" customWidth="1"/>
    <col min="15621" max="15873" width="11.453125" style="61"/>
    <col min="15874" max="15874" width="18.81640625" style="61" customWidth="1"/>
    <col min="15875" max="15875" width="33.36328125" style="61" customWidth="1"/>
    <col min="15876" max="15876" width="23.1796875" style="61" customWidth="1"/>
    <col min="15877" max="16129" width="11.453125" style="61"/>
    <col min="16130" max="16130" width="18.81640625" style="61" customWidth="1"/>
    <col min="16131" max="16131" width="33.36328125" style="61" customWidth="1"/>
    <col min="16132" max="16132" width="23.1796875" style="61" customWidth="1"/>
    <col min="16133" max="16384" width="11.453125" style="61"/>
  </cols>
  <sheetData>
    <row r="2" spans="2:6" ht="26" x14ac:dyDescent="0.6">
      <c r="B2" s="490" t="s">
        <v>808</v>
      </c>
      <c r="C2" s="490"/>
      <c r="D2" s="490"/>
      <c r="E2" s="490"/>
      <c r="F2" s="490"/>
    </row>
    <row r="4" spans="2:6" ht="15.5" x14ac:dyDescent="0.3">
      <c r="B4" s="62" t="s">
        <v>30</v>
      </c>
      <c r="C4" s="62" t="s">
        <v>855</v>
      </c>
      <c r="D4" s="63"/>
      <c r="E4" s="63">
        <v>2024</v>
      </c>
      <c r="F4" s="63" t="s">
        <v>632</v>
      </c>
    </row>
    <row r="5" spans="2:6" ht="46.5" x14ac:dyDescent="0.3">
      <c r="B5" s="64" t="s">
        <v>622</v>
      </c>
      <c r="C5" s="64" t="s">
        <v>623</v>
      </c>
      <c r="D5" s="65" t="s">
        <v>809</v>
      </c>
      <c r="E5" s="66">
        <v>1.57</v>
      </c>
      <c r="F5" s="67">
        <v>1.41</v>
      </c>
    </row>
    <row r="6" spans="2:6" ht="31" x14ac:dyDescent="0.3">
      <c r="B6" s="68" t="s">
        <v>2</v>
      </c>
      <c r="C6" s="69" t="s">
        <v>854</v>
      </c>
      <c r="D6" s="69" t="s">
        <v>624</v>
      </c>
      <c r="E6" s="70" t="s">
        <v>346</v>
      </c>
      <c r="F6" s="71" t="s">
        <v>346</v>
      </c>
    </row>
    <row r="7" spans="2:6" ht="15.5" x14ac:dyDescent="0.3">
      <c r="B7" s="68" t="s">
        <v>3</v>
      </c>
      <c r="C7" s="69" t="s">
        <v>625</v>
      </c>
      <c r="D7" s="72" t="s">
        <v>22</v>
      </c>
      <c r="E7" s="73">
        <v>0.14199999999999999</v>
      </c>
      <c r="F7" s="74">
        <v>0.2</v>
      </c>
    </row>
    <row r="8" spans="2:6" ht="43.75" customHeight="1" x14ac:dyDescent="0.3">
      <c r="B8" s="68" t="s">
        <v>626</v>
      </c>
      <c r="C8" s="69" t="s">
        <v>627</v>
      </c>
      <c r="D8" s="75" t="s">
        <v>628</v>
      </c>
      <c r="E8" s="76">
        <v>0.55000000000000004</v>
      </c>
      <c r="F8" s="74">
        <v>0.8</v>
      </c>
    </row>
    <row r="9" spans="2:6" ht="46.5" x14ac:dyDescent="0.3">
      <c r="B9" s="77" t="s">
        <v>7</v>
      </c>
      <c r="C9" s="78" t="s">
        <v>629</v>
      </c>
      <c r="D9" s="79" t="s">
        <v>27</v>
      </c>
      <c r="E9" s="80">
        <v>0.4</v>
      </c>
      <c r="F9" s="81" t="s">
        <v>630</v>
      </c>
    </row>
  </sheetData>
  <mergeCells count="1">
    <mergeCell ref="B2:F2"/>
  </mergeCell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D461A-E9CC-4A8E-8D25-8FE5D64F0C21}">
  <sheetPr>
    <tabColor theme="9" tint="0.79998168889431442"/>
  </sheetPr>
  <dimension ref="A2:K55"/>
  <sheetViews>
    <sheetView showGridLines="0" workbookViewId="0">
      <selection activeCell="K3" sqref="K3"/>
    </sheetView>
  </sheetViews>
  <sheetFormatPr baseColWidth="10" defaultColWidth="8.81640625" defaultRowHeight="13" x14ac:dyDescent="0.3"/>
  <cols>
    <col min="1" max="1" width="3.453125" style="377" customWidth="1"/>
    <col min="2" max="2" width="36.1796875" style="377" customWidth="1"/>
    <col min="3" max="3" width="20" style="377" customWidth="1"/>
    <col min="4" max="10" width="11.453125" style="377" customWidth="1"/>
    <col min="11" max="256" width="8.81640625" style="377"/>
    <col min="257" max="257" width="3.453125" style="377" customWidth="1"/>
    <col min="258" max="258" width="36.1796875" style="377" customWidth="1"/>
    <col min="259" max="266" width="11.453125" style="377" customWidth="1"/>
    <col min="267" max="512" width="8.81640625" style="377"/>
    <col min="513" max="513" width="3.453125" style="377" customWidth="1"/>
    <col min="514" max="514" width="36.1796875" style="377" customWidth="1"/>
    <col min="515" max="522" width="11.453125" style="377" customWidth="1"/>
    <col min="523" max="768" width="8.81640625" style="377"/>
    <col min="769" max="769" width="3.453125" style="377" customWidth="1"/>
    <col min="770" max="770" width="36.1796875" style="377" customWidth="1"/>
    <col min="771" max="778" width="11.453125" style="377" customWidth="1"/>
    <col min="779" max="1024" width="8.81640625" style="377"/>
    <col min="1025" max="1025" width="3.453125" style="377" customWidth="1"/>
    <col min="1026" max="1026" width="36.1796875" style="377" customWidth="1"/>
    <col min="1027" max="1034" width="11.453125" style="377" customWidth="1"/>
    <col min="1035" max="1280" width="8.81640625" style="377"/>
    <col min="1281" max="1281" width="3.453125" style="377" customWidth="1"/>
    <col min="1282" max="1282" width="36.1796875" style="377" customWidth="1"/>
    <col min="1283" max="1290" width="11.453125" style="377" customWidth="1"/>
    <col min="1291" max="1536" width="8.81640625" style="377"/>
    <col min="1537" max="1537" width="3.453125" style="377" customWidth="1"/>
    <col min="1538" max="1538" width="36.1796875" style="377" customWidth="1"/>
    <col min="1539" max="1546" width="11.453125" style="377" customWidth="1"/>
    <col min="1547" max="1792" width="8.81640625" style="377"/>
    <col min="1793" max="1793" width="3.453125" style="377" customWidth="1"/>
    <col min="1794" max="1794" width="36.1796875" style="377" customWidth="1"/>
    <col min="1795" max="1802" width="11.453125" style="377" customWidth="1"/>
    <col min="1803" max="2048" width="8.81640625" style="377"/>
    <col min="2049" max="2049" width="3.453125" style="377" customWidth="1"/>
    <col min="2050" max="2050" width="36.1796875" style="377" customWidth="1"/>
    <col min="2051" max="2058" width="11.453125" style="377" customWidth="1"/>
    <col min="2059" max="2304" width="8.81640625" style="377"/>
    <col min="2305" max="2305" width="3.453125" style="377" customWidth="1"/>
    <col min="2306" max="2306" width="36.1796875" style="377" customWidth="1"/>
    <col min="2307" max="2314" width="11.453125" style="377" customWidth="1"/>
    <col min="2315" max="2560" width="8.81640625" style="377"/>
    <col min="2561" max="2561" width="3.453125" style="377" customWidth="1"/>
    <col min="2562" max="2562" width="36.1796875" style="377" customWidth="1"/>
    <col min="2563" max="2570" width="11.453125" style="377" customWidth="1"/>
    <col min="2571" max="2816" width="8.81640625" style="377"/>
    <col min="2817" max="2817" width="3.453125" style="377" customWidth="1"/>
    <col min="2818" max="2818" width="36.1796875" style="377" customWidth="1"/>
    <col min="2819" max="2826" width="11.453125" style="377" customWidth="1"/>
    <col min="2827" max="3072" width="8.81640625" style="377"/>
    <col min="3073" max="3073" width="3.453125" style="377" customWidth="1"/>
    <col min="3074" max="3074" width="36.1796875" style="377" customWidth="1"/>
    <col min="3075" max="3082" width="11.453125" style="377" customWidth="1"/>
    <col min="3083" max="3328" width="8.81640625" style="377"/>
    <col min="3329" max="3329" width="3.453125" style="377" customWidth="1"/>
    <col min="3330" max="3330" width="36.1796875" style="377" customWidth="1"/>
    <col min="3331" max="3338" width="11.453125" style="377" customWidth="1"/>
    <col min="3339" max="3584" width="8.81640625" style="377"/>
    <col min="3585" max="3585" width="3.453125" style="377" customWidth="1"/>
    <col min="3586" max="3586" width="36.1796875" style="377" customWidth="1"/>
    <col min="3587" max="3594" width="11.453125" style="377" customWidth="1"/>
    <col min="3595" max="3840" width="8.81640625" style="377"/>
    <col min="3841" max="3841" width="3.453125" style="377" customWidth="1"/>
    <col min="3842" max="3842" width="36.1796875" style="377" customWidth="1"/>
    <col min="3843" max="3850" width="11.453125" style="377" customWidth="1"/>
    <col min="3851" max="4096" width="8.81640625" style="377"/>
    <col min="4097" max="4097" width="3.453125" style="377" customWidth="1"/>
    <col min="4098" max="4098" width="36.1796875" style="377" customWidth="1"/>
    <col min="4099" max="4106" width="11.453125" style="377" customWidth="1"/>
    <col min="4107" max="4352" width="8.81640625" style="377"/>
    <col min="4353" max="4353" width="3.453125" style="377" customWidth="1"/>
    <col min="4354" max="4354" width="36.1796875" style="377" customWidth="1"/>
    <col min="4355" max="4362" width="11.453125" style="377" customWidth="1"/>
    <col min="4363" max="4608" width="8.81640625" style="377"/>
    <col min="4609" max="4609" width="3.453125" style="377" customWidth="1"/>
    <col min="4610" max="4610" width="36.1796875" style="377" customWidth="1"/>
    <col min="4611" max="4618" width="11.453125" style="377" customWidth="1"/>
    <col min="4619" max="4864" width="8.81640625" style="377"/>
    <col min="4865" max="4865" width="3.453125" style="377" customWidth="1"/>
    <col min="4866" max="4866" width="36.1796875" style="377" customWidth="1"/>
    <col min="4867" max="4874" width="11.453125" style="377" customWidth="1"/>
    <col min="4875" max="5120" width="8.81640625" style="377"/>
    <col min="5121" max="5121" width="3.453125" style="377" customWidth="1"/>
    <col min="5122" max="5122" width="36.1796875" style="377" customWidth="1"/>
    <col min="5123" max="5130" width="11.453125" style="377" customWidth="1"/>
    <col min="5131" max="5376" width="8.81640625" style="377"/>
    <col min="5377" max="5377" width="3.453125" style="377" customWidth="1"/>
    <col min="5378" max="5378" width="36.1796875" style="377" customWidth="1"/>
    <col min="5379" max="5386" width="11.453125" style="377" customWidth="1"/>
    <col min="5387" max="5632" width="8.81640625" style="377"/>
    <col min="5633" max="5633" width="3.453125" style="377" customWidth="1"/>
    <col min="5634" max="5634" width="36.1796875" style="377" customWidth="1"/>
    <col min="5635" max="5642" width="11.453125" style="377" customWidth="1"/>
    <col min="5643" max="5888" width="8.81640625" style="377"/>
    <col min="5889" max="5889" width="3.453125" style="377" customWidth="1"/>
    <col min="5890" max="5890" width="36.1796875" style="377" customWidth="1"/>
    <col min="5891" max="5898" width="11.453125" style="377" customWidth="1"/>
    <col min="5899" max="6144" width="8.81640625" style="377"/>
    <col min="6145" max="6145" width="3.453125" style="377" customWidth="1"/>
    <col min="6146" max="6146" width="36.1796875" style="377" customWidth="1"/>
    <col min="6147" max="6154" width="11.453125" style="377" customWidth="1"/>
    <col min="6155" max="6400" width="8.81640625" style="377"/>
    <col min="6401" max="6401" width="3.453125" style="377" customWidth="1"/>
    <col min="6402" max="6402" width="36.1796875" style="377" customWidth="1"/>
    <col min="6403" max="6410" width="11.453125" style="377" customWidth="1"/>
    <col min="6411" max="6656" width="8.81640625" style="377"/>
    <col min="6657" max="6657" width="3.453125" style="377" customWidth="1"/>
    <col min="6658" max="6658" width="36.1796875" style="377" customWidth="1"/>
    <col min="6659" max="6666" width="11.453125" style="377" customWidth="1"/>
    <col min="6667" max="6912" width="8.81640625" style="377"/>
    <col min="6913" max="6913" width="3.453125" style="377" customWidth="1"/>
    <col min="6914" max="6914" width="36.1796875" style="377" customWidth="1"/>
    <col min="6915" max="6922" width="11.453125" style="377" customWidth="1"/>
    <col min="6923" max="7168" width="8.81640625" style="377"/>
    <col min="7169" max="7169" width="3.453125" style="377" customWidth="1"/>
    <col min="7170" max="7170" width="36.1796875" style="377" customWidth="1"/>
    <col min="7171" max="7178" width="11.453125" style="377" customWidth="1"/>
    <col min="7179" max="7424" width="8.81640625" style="377"/>
    <col min="7425" max="7425" width="3.453125" style="377" customWidth="1"/>
    <col min="7426" max="7426" width="36.1796875" style="377" customWidth="1"/>
    <col min="7427" max="7434" width="11.453125" style="377" customWidth="1"/>
    <col min="7435" max="7680" width="8.81640625" style="377"/>
    <col min="7681" max="7681" width="3.453125" style="377" customWidth="1"/>
    <col min="7682" max="7682" width="36.1796875" style="377" customWidth="1"/>
    <col min="7683" max="7690" width="11.453125" style="377" customWidth="1"/>
    <col min="7691" max="7936" width="8.81640625" style="377"/>
    <col min="7937" max="7937" width="3.453125" style="377" customWidth="1"/>
    <col min="7938" max="7938" width="36.1796875" style="377" customWidth="1"/>
    <col min="7939" max="7946" width="11.453125" style="377" customWidth="1"/>
    <col min="7947" max="8192" width="8.81640625" style="377"/>
    <col min="8193" max="8193" width="3.453125" style="377" customWidth="1"/>
    <col min="8194" max="8194" width="36.1796875" style="377" customWidth="1"/>
    <col min="8195" max="8202" width="11.453125" style="377" customWidth="1"/>
    <col min="8203" max="8448" width="8.81640625" style="377"/>
    <col min="8449" max="8449" width="3.453125" style="377" customWidth="1"/>
    <col min="8450" max="8450" width="36.1796875" style="377" customWidth="1"/>
    <col min="8451" max="8458" width="11.453125" style="377" customWidth="1"/>
    <col min="8459" max="8704" width="8.81640625" style="377"/>
    <col min="8705" max="8705" width="3.453125" style="377" customWidth="1"/>
    <col min="8706" max="8706" width="36.1796875" style="377" customWidth="1"/>
    <col min="8707" max="8714" width="11.453125" style="377" customWidth="1"/>
    <col min="8715" max="8960" width="8.81640625" style="377"/>
    <col min="8961" max="8961" width="3.453125" style="377" customWidth="1"/>
    <col min="8962" max="8962" width="36.1796875" style="377" customWidth="1"/>
    <col min="8963" max="8970" width="11.453125" style="377" customWidth="1"/>
    <col min="8971" max="9216" width="8.81640625" style="377"/>
    <col min="9217" max="9217" width="3.453125" style="377" customWidth="1"/>
    <col min="9218" max="9218" width="36.1796875" style="377" customWidth="1"/>
    <col min="9219" max="9226" width="11.453125" style="377" customWidth="1"/>
    <col min="9227" max="9472" width="8.81640625" style="377"/>
    <col min="9473" max="9473" width="3.453125" style="377" customWidth="1"/>
    <col min="9474" max="9474" width="36.1796875" style="377" customWidth="1"/>
    <col min="9475" max="9482" width="11.453125" style="377" customWidth="1"/>
    <col min="9483" max="9728" width="8.81640625" style="377"/>
    <col min="9729" max="9729" width="3.453125" style="377" customWidth="1"/>
    <col min="9730" max="9730" width="36.1796875" style="377" customWidth="1"/>
    <col min="9731" max="9738" width="11.453125" style="377" customWidth="1"/>
    <col min="9739" max="9984" width="8.81640625" style="377"/>
    <col min="9985" max="9985" width="3.453125" style="377" customWidth="1"/>
    <col min="9986" max="9986" width="36.1796875" style="377" customWidth="1"/>
    <col min="9987" max="9994" width="11.453125" style="377" customWidth="1"/>
    <col min="9995" max="10240" width="8.81640625" style="377"/>
    <col min="10241" max="10241" width="3.453125" style="377" customWidth="1"/>
    <col min="10242" max="10242" width="36.1796875" style="377" customWidth="1"/>
    <col min="10243" max="10250" width="11.453125" style="377" customWidth="1"/>
    <col min="10251" max="10496" width="8.81640625" style="377"/>
    <col min="10497" max="10497" width="3.453125" style="377" customWidth="1"/>
    <col min="10498" max="10498" width="36.1796875" style="377" customWidth="1"/>
    <col min="10499" max="10506" width="11.453125" style="377" customWidth="1"/>
    <col min="10507" max="10752" width="8.81640625" style="377"/>
    <col min="10753" max="10753" width="3.453125" style="377" customWidth="1"/>
    <col min="10754" max="10754" width="36.1796875" style="377" customWidth="1"/>
    <col min="10755" max="10762" width="11.453125" style="377" customWidth="1"/>
    <col min="10763" max="11008" width="8.81640625" style="377"/>
    <col min="11009" max="11009" width="3.453125" style="377" customWidth="1"/>
    <col min="11010" max="11010" width="36.1796875" style="377" customWidth="1"/>
    <col min="11011" max="11018" width="11.453125" style="377" customWidth="1"/>
    <col min="11019" max="11264" width="8.81640625" style="377"/>
    <col min="11265" max="11265" width="3.453125" style="377" customWidth="1"/>
    <col min="11266" max="11266" width="36.1796875" style="377" customWidth="1"/>
    <col min="11267" max="11274" width="11.453125" style="377" customWidth="1"/>
    <col min="11275" max="11520" width="8.81640625" style="377"/>
    <col min="11521" max="11521" width="3.453125" style="377" customWidth="1"/>
    <col min="11522" max="11522" width="36.1796875" style="377" customWidth="1"/>
    <col min="11523" max="11530" width="11.453125" style="377" customWidth="1"/>
    <col min="11531" max="11776" width="8.81640625" style="377"/>
    <col min="11777" max="11777" width="3.453125" style="377" customWidth="1"/>
    <col min="11778" max="11778" width="36.1796875" style="377" customWidth="1"/>
    <col min="11779" max="11786" width="11.453125" style="377" customWidth="1"/>
    <col min="11787" max="12032" width="8.81640625" style="377"/>
    <col min="12033" max="12033" width="3.453125" style="377" customWidth="1"/>
    <col min="12034" max="12034" width="36.1796875" style="377" customWidth="1"/>
    <col min="12035" max="12042" width="11.453125" style="377" customWidth="1"/>
    <col min="12043" max="12288" width="8.81640625" style="377"/>
    <col min="12289" max="12289" width="3.453125" style="377" customWidth="1"/>
    <col min="12290" max="12290" width="36.1796875" style="377" customWidth="1"/>
    <col min="12291" max="12298" width="11.453125" style="377" customWidth="1"/>
    <col min="12299" max="12544" width="8.81640625" style="377"/>
    <col min="12545" max="12545" width="3.453125" style="377" customWidth="1"/>
    <col min="12546" max="12546" width="36.1796875" style="377" customWidth="1"/>
    <col min="12547" max="12554" width="11.453125" style="377" customWidth="1"/>
    <col min="12555" max="12800" width="8.81640625" style="377"/>
    <col min="12801" max="12801" width="3.453125" style="377" customWidth="1"/>
    <col min="12802" max="12802" width="36.1796875" style="377" customWidth="1"/>
    <col min="12803" max="12810" width="11.453125" style="377" customWidth="1"/>
    <col min="12811" max="13056" width="8.81640625" style="377"/>
    <col min="13057" max="13057" width="3.453125" style="377" customWidth="1"/>
    <col min="13058" max="13058" width="36.1796875" style="377" customWidth="1"/>
    <col min="13059" max="13066" width="11.453125" style="377" customWidth="1"/>
    <col min="13067" max="13312" width="8.81640625" style="377"/>
    <col min="13313" max="13313" width="3.453125" style="377" customWidth="1"/>
    <col min="13314" max="13314" width="36.1796875" style="377" customWidth="1"/>
    <col min="13315" max="13322" width="11.453125" style="377" customWidth="1"/>
    <col min="13323" max="13568" width="8.81640625" style="377"/>
    <col min="13569" max="13569" width="3.453125" style="377" customWidth="1"/>
    <col min="13570" max="13570" width="36.1796875" style="377" customWidth="1"/>
    <col min="13571" max="13578" width="11.453125" style="377" customWidth="1"/>
    <col min="13579" max="13824" width="8.81640625" style="377"/>
    <col min="13825" max="13825" width="3.453125" style="377" customWidth="1"/>
    <col min="13826" max="13826" width="36.1796875" style="377" customWidth="1"/>
    <col min="13827" max="13834" width="11.453125" style="377" customWidth="1"/>
    <col min="13835" max="14080" width="8.81640625" style="377"/>
    <col min="14081" max="14081" width="3.453125" style="377" customWidth="1"/>
    <col min="14082" max="14082" width="36.1796875" style="377" customWidth="1"/>
    <col min="14083" max="14090" width="11.453125" style="377" customWidth="1"/>
    <col min="14091" max="14336" width="8.81640625" style="377"/>
    <col min="14337" max="14337" width="3.453125" style="377" customWidth="1"/>
    <col min="14338" max="14338" width="36.1796875" style="377" customWidth="1"/>
    <col min="14339" max="14346" width="11.453125" style="377" customWidth="1"/>
    <col min="14347" max="14592" width="8.81640625" style="377"/>
    <col min="14593" max="14593" width="3.453125" style="377" customWidth="1"/>
    <col min="14594" max="14594" width="36.1796875" style="377" customWidth="1"/>
    <col min="14595" max="14602" width="11.453125" style="377" customWidth="1"/>
    <col min="14603" max="14848" width="8.81640625" style="377"/>
    <col min="14849" max="14849" width="3.453125" style="377" customWidth="1"/>
    <col min="14850" max="14850" width="36.1796875" style="377" customWidth="1"/>
    <col min="14851" max="14858" width="11.453125" style="377" customWidth="1"/>
    <col min="14859" max="15104" width="8.81640625" style="377"/>
    <col min="15105" max="15105" width="3.453125" style="377" customWidth="1"/>
    <col min="15106" max="15106" width="36.1796875" style="377" customWidth="1"/>
    <col min="15107" max="15114" width="11.453125" style="377" customWidth="1"/>
    <col min="15115" max="15360" width="8.81640625" style="377"/>
    <col min="15361" max="15361" width="3.453125" style="377" customWidth="1"/>
    <col min="15362" max="15362" width="36.1796875" style="377" customWidth="1"/>
    <col min="15363" max="15370" width="11.453125" style="377" customWidth="1"/>
    <col min="15371" max="15616" width="8.81640625" style="377"/>
    <col min="15617" max="15617" width="3.453125" style="377" customWidth="1"/>
    <col min="15618" max="15618" width="36.1796875" style="377" customWidth="1"/>
    <col min="15619" max="15626" width="11.453125" style="377" customWidth="1"/>
    <col min="15627" max="15872" width="8.81640625" style="377"/>
    <col min="15873" max="15873" width="3.453125" style="377" customWidth="1"/>
    <col min="15874" max="15874" width="36.1796875" style="377" customWidth="1"/>
    <col min="15875" max="15882" width="11.453125" style="377" customWidth="1"/>
    <col min="15883" max="16128" width="8.81640625" style="377"/>
    <col min="16129" max="16129" width="3.453125" style="377" customWidth="1"/>
    <col min="16130" max="16130" width="36.1796875" style="377" customWidth="1"/>
    <col min="16131" max="16138" width="11.453125" style="377" customWidth="1"/>
    <col min="16139" max="16384" width="8.81640625" style="377"/>
  </cols>
  <sheetData>
    <row r="2" spans="1:11" ht="22" x14ac:dyDescent="0.3">
      <c r="B2" s="491" t="s">
        <v>826</v>
      </c>
      <c r="C2" s="491"/>
      <c r="D2" s="491"/>
      <c r="E2" s="491"/>
      <c r="F2" s="491"/>
      <c r="G2" s="491"/>
      <c r="H2" s="491"/>
      <c r="I2" s="491"/>
      <c r="J2" s="491"/>
    </row>
    <row r="4" spans="1:11" ht="15.5" x14ac:dyDescent="0.3">
      <c r="A4" s="384"/>
      <c r="B4" s="447" t="s">
        <v>633</v>
      </c>
      <c r="C4" s="447"/>
      <c r="D4" s="447" t="s">
        <v>634</v>
      </c>
      <c r="E4" s="447" t="s">
        <v>635</v>
      </c>
      <c r="F4" s="447" t="s">
        <v>636</v>
      </c>
      <c r="G4" s="447" t="s">
        <v>637</v>
      </c>
      <c r="H4" s="447" t="s">
        <v>638</v>
      </c>
      <c r="I4" s="447" t="s">
        <v>639</v>
      </c>
      <c r="J4" s="447" t="s">
        <v>640</v>
      </c>
      <c r="K4" s="385"/>
    </row>
    <row r="5" spans="1:11" ht="14.5" x14ac:dyDescent="0.3">
      <c r="B5" s="448" t="s">
        <v>641</v>
      </c>
    </row>
    <row r="6" spans="1:11" x14ac:dyDescent="0.3">
      <c r="B6" s="449" t="s">
        <v>642</v>
      </c>
      <c r="C6" s="465" t="s">
        <v>856</v>
      </c>
      <c r="D6" s="451">
        <v>1305.3029187116349</v>
      </c>
      <c r="E6" s="451">
        <v>1065.7759505965571</v>
      </c>
      <c r="F6" s="451">
        <v>1075.4967651602569</v>
      </c>
      <c r="G6" s="451">
        <v>1277.1508000000001</v>
      </c>
      <c r="H6" s="451">
        <v>1123.5417</v>
      </c>
      <c r="I6" s="451">
        <v>1076</v>
      </c>
      <c r="J6" s="451">
        <v>1133</v>
      </c>
    </row>
    <row r="7" spans="1:11" x14ac:dyDescent="0.3">
      <c r="B7" s="449" t="s">
        <v>643</v>
      </c>
      <c r="C7" s="465" t="s">
        <v>856</v>
      </c>
      <c r="D7" s="451">
        <v>1222.6970812883651</v>
      </c>
      <c r="E7" s="451">
        <v>1065</v>
      </c>
      <c r="F7" s="451">
        <v>1018</v>
      </c>
      <c r="G7" s="451">
        <v>1346</v>
      </c>
      <c r="H7" s="451">
        <v>1203</v>
      </c>
      <c r="I7" s="451">
        <v>1100</v>
      </c>
      <c r="J7" s="451">
        <v>1117</v>
      </c>
    </row>
    <row r="8" spans="1:11" x14ac:dyDescent="0.3">
      <c r="B8" s="449" t="s">
        <v>46</v>
      </c>
      <c r="C8" s="465" t="s">
        <v>856</v>
      </c>
      <c r="D8" s="451">
        <v>239</v>
      </c>
      <c r="E8" s="451">
        <v>221</v>
      </c>
      <c r="F8" s="451">
        <v>177</v>
      </c>
      <c r="G8" s="451">
        <v>145</v>
      </c>
      <c r="H8" s="451">
        <v>118</v>
      </c>
      <c r="I8" s="451">
        <v>115</v>
      </c>
      <c r="J8" s="451">
        <v>99</v>
      </c>
    </row>
    <row r="9" spans="1:11" x14ac:dyDescent="0.3">
      <c r="B9" s="449" t="s">
        <v>644</v>
      </c>
      <c r="C9" s="465" t="s">
        <v>856</v>
      </c>
      <c r="D9" s="451">
        <v>3350</v>
      </c>
      <c r="E9" s="451">
        <v>2969</v>
      </c>
      <c r="F9" s="451">
        <v>2643</v>
      </c>
      <c r="G9" s="451">
        <v>2863</v>
      </c>
      <c r="H9" s="451">
        <v>2381</v>
      </c>
      <c r="I9" s="451">
        <v>2216</v>
      </c>
      <c r="J9" s="451">
        <v>2058</v>
      </c>
    </row>
    <row r="10" spans="1:11" x14ac:dyDescent="0.3">
      <c r="B10" s="449" t="s">
        <v>48</v>
      </c>
      <c r="C10" s="465" t="s">
        <v>856</v>
      </c>
      <c r="D10" s="451">
        <v>6117</v>
      </c>
      <c r="E10" s="451">
        <v>5320.7759505965569</v>
      </c>
      <c r="F10" s="451">
        <v>4913.4967651602565</v>
      </c>
      <c r="G10" s="451">
        <v>5631.1508000000003</v>
      </c>
      <c r="H10" s="451">
        <v>4825.5416999999998</v>
      </c>
      <c r="I10" s="451">
        <v>4507</v>
      </c>
      <c r="J10" s="451">
        <v>4407</v>
      </c>
    </row>
    <row r="11" spans="1:11" ht="14.5" x14ac:dyDescent="0.3">
      <c r="B11" s="448" t="s">
        <v>645</v>
      </c>
      <c r="C11" s="452"/>
      <c r="D11" s="452"/>
      <c r="E11" s="452"/>
      <c r="F11" s="452"/>
      <c r="G11" s="452"/>
      <c r="H11" s="452"/>
      <c r="I11" s="452"/>
      <c r="J11" s="452"/>
    </row>
    <row r="12" spans="1:11" x14ac:dyDescent="0.3">
      <c r="B12" s="449" t="s">
        <v>645</v>
      </c>
      <c r="C12" s="465" t="s">
        <v>856</v>
      </c>
      <c r="D12" s="451">
        <v>5</v>
      </c>
      <c r="E12" s="451">
        <v>8</v>
      </c>
      <c r="F12" s="451">
        <v>10</v>
      </c>
      <c r="G12" s="451">
        <v>13</v>
      </c>
      <c r="H12" s="451">
        <v>13</v>
      </c>
      <c r="I12" s="451">
        <v>23</v>
      </c>
      <c r="J12" s="451">
        <v>20</v>
      </c>
    </row>
    <row r="13" spans="1:11" ht="14.5" x14ac:dyDescent="0.3">
      <c r="B13" s="448" t="s">
        <v>646</v>
      </c>
    </row>
    <row r="14" spans="1:11" x14ac:dyDescent="0.3">
      <c r="B14" s="449" t="s">
        <v>646</v>
      </c>
      <c r="C14" s="450" t="s">
        <v>647</v>
      </c>
      <c r="D14" s="453">
        <v>1.82</v>
      </c>
      <c r="E14" s="453">
        <v>1.79</v>
      </c>
      <c r="F14" s="453">
        <v>1.8577109452082634</v>
      </c>
      <c r="G14" s="453">
        <v>1.7615570919338239</v>
      </c>
      <c r="H14" s="453">
        <v>1.7062398983539384</v>
      </c>
      <c r="I14" s="453">
        <v>1.6215385210503861</v>
      </c>
      <c r="J14" s="453">
        <v>1.57</v>
      </c>
    </row>
    <row r="15" spans="1:11" ht="12.75" customHeight="1" x14ac:dyDescent="0.3">
      <c r="B15" s="386" t="s">
        <v>648</v>
      </c>
      <c r="C15" s="387"/>
    </row>
    <row r="16" spans="1:11" ht="12.75" customHeight="1" x14ac:dyDescent="0.3">
      <c r="B16" s="386" t="s">
        <v>649</v>
      </c>
    </row>
    <row r="17" spans="1:11" ht="12.75" customHeight="1" x14ac:dyDescent="0.3">
      <c r="B17" s="386" t="s">
        <v>650</v>
      </c>
    </row>
    <row r="18" spans="1:11" ht="12.75" customHeight="1" x14ac:dyDescent="0.3">
      <c r="B18" s="386" t="s">
        <v>651</v>
      </c>
    </row>
    <row r="19" spans="1:11" ht="12.75" customHeight="1" x14ac:dyDescent="0.3">
      <c r="B19" s="386" t="s">
        <v>652</v>
      </c>
    </row>
    <row r="20" spans="1:11" ht="12.75" customHeight="1" x14ac:dyDescent="0.3">
      <c r="B20" s="386" t="s">
        <v>653</v>
      </c>
    </row>
    <row r="21" spans="1:11" ht="12.75" customHeight="1" x14ac:dyDescent="0.3">
      <c r="B21" s="386" t="s">
        <v>654</v>
      </c>
    </row>
    <row r="22" spans="1:11" ht="12.75" customHeight="1" x14ac:dyDescent="0.3">
      <c r="B22" s="386" t="s">
        <v>655</v>
      </c>
    </row>
    <row r="23" spans="1:11" ht="12.75" customHeight="1" x14ac:dyDescent="0.3">
      <c r="B23" s="386" t="s">
        <v>656</v>
      </c>
    </row>
    <row r="24" spans="1:11" ht="12.75" customHeight="1" x14ac:dyDescent="0.3">
      <c r="B24" s="386" t="s">
        <v>657</v>
      </c>
    </row>
    <row r="26" spans="1:11" ht="15.5" x14ac:dyDescent="0.3">
      <c r="A26" s="384"/>
      <c r="B26" s="447" t="s">
        <v>2</v>
      </c>
      <c r="C26" s="447"/>
      <c r="D26" s="447" t="s">
        <v>634</v>
      </c>
      <c r="E26" s="447" t="s">
        <v>635</v>
      </c>
      <c r="F26" s="447" t="s">
        <v>636</v>
      </c>
      <c r="G26" s="447" t="s">
        <v>637</v>
      </c>
      <c r="H26" s="447" t="s">
        <v>638</v>
      </c>
      <c r="I26" s="447" t="s">
        <v>639</v>
      </c>
      <c r="J26" s="447" t="s">
        <v>640</v>
      </c>
      <c r="K26" s="385"/>
    </row>
    <row r="27" spans="1:11" ht="14.5" x14ac:dyDescent="0.3">
      <c r="B27" s="448" t="s">
        <v>658</v>
      </c>
    </row>
    <row r="28" spans="1:11" x14ac:dyDescent="0.3">
      <c r="B28" s="449" t="s">
        <v>659</v>
      </c>
      <c r="C28" s="450" t="s">
        <v>660</v>
      </c>
      <c r="D28" s="451">
        <v>6418</v>
      </c>
      <c r="E28" s="451">
        <v>5566</v>
      </c>
      <c r="F28" s="451">
        <v>5095</v>
      </c>
      <c r="G28" s="451">
        <v>5842</v>
      </c>
      <c r="H28" s="451">
        <v>5353</v>
      </c>
      <c r="I28" s="451">
        <v>4925</v>
      </c>
      <c r="J28" s="451">
        <v>4992</v>
      </c>
    </row>
    <row r="29" spans="1:11" x14ac:dyDescent="0.3">
      <c r="B29" s="449" t="s">
        <v>661</v>
      </c>
      <c r="C29" s="450" t="s">
        <v>441</v>
      </c>
      <c r="D29" s="454">
        <v>1.91</v>
      </c>
      <c r="E29" s="454">
        <v>1.88</v>
      </c>
      <c r="F29" s="454">
        <v>1.9</v>
      </c>
      <c r="G29" s="454">
        <v>1.8</v>
      </c>
      <c r="H29" s="454">
        <v>1.86</v>
      </c>
      <c r="I29" s="454">
        <v>1.74</v>
      </c>
      <c r="J29" s="454">
        <v>1.77</v>
      </c>
    </row>
    <row r="30" spans="1:11" ht="14.5" x14ac:dyDescent="0.3">
      <c r="B30" s="448" t="s">
        <v>662</v>
      </c>
    </row>
    <row r="31" spans="1:11" x14ac:dyDescent="0.3">
      <c r="B31" s="449" t="s">
        <v>78</v>
      </c>
      <c r="C31" s="450" t="s">
        <v>376</v>
      </c>
      <c r="D31" s="451">
        <v>51</v>
      </c>
      <c r="E31" s="451">
        <v>54</v>
      </c>
      <c r="F31" s="451">
        <v>52</v>
      </c>
      <c r="G31" s="451">
        <v>47</v>
      </c>
      <c r="H31" s="451">
        <v>44</v>
      </c>
      <c r="I31" s="451">
        <v>41</v>
      </c>
      <c r="J31" s="451">
        <v>40.805288461538467</v>
      </c>
    </row>
    <row r="32" spans="1:11" x14ac:dyDescent="0.3">
      <c r="B32" s="449" t="s">
        <v>65</v>
      </c>
      <c r="C32" s="450" t="s">
        <v>376</v>
      </c>
      <c r="D32" s="451">
        <v>0</v>
      </c>
      <c r="E32" s="451">
        <v>0</v>
      </c>
      <c r="F32" s="451">
        <v>0</v>
      </c>
      <c r="G32" s="451">
        <v>0</v>
      </c>
      <c r="H32" s="451">
        <v>0</v>
      </c>
      <c r="I32" s="451">
        <v>1</v>
      </c>
      <c r="J32" s="451">
        <v>0.45673076923076927</v>
      </c>
    </row>
    <row r="33" spans="2:10" x14ac:dyDescent="0.3">
      <c r="B33" s="449" t="s">
        <v>79</v>
      </c>
      <c r="C33" s="450" t="s">
        <v>376</v>
      </c>
      <c r="D33" s="451">
        <v>11</v>
      </c>
      <c r="E33" s="451">
        <v>11</v>
      </c>
      <c r="F33" s="451">
        <v>10</v>
      </c>
      <c r="G33" s="451">
        <v>10</v>
      </c>
      <c r="H33" s="451">
        <v>11</v>
      </c>
      <c r="I33" s="451">
        <v>12</v>
      </c>
      <c r="J33" s="451">
        <v>11.858974358974358</v>
      </c>
    </row>
    <row r="34" spans="2:10" x14ac:dyDescent="0.3">
      <c r="B34" s="449" t="s">
        <v>80</v>
      </c>
      <c r="C34" s="450" t="s">
        <v>376</v>
      </c>
      <c r="D34" s="451">
        <v>14.000000000000002</v>
      </c>
      <c r="E34" s="451">
        <v>13</v>
      </c>
      <c r="F34" s="451">
        <v>14.000000000000002</v>
      </c>
      <c r="G34" s="451">
        <v>15</v>
      </c>
      <c r="H34" s="451">
        <v>18</v>
      </c>
      <c r="I34" s="451">
        <v>17</v>
      </c>
      <c r="J34" s="451">
        <v>18.451522435897434</v>
      </c>
    </row>
    <row r="35" spans="2:10" x14ac:dyDescent="0.3">
      <c r="B35" s="449" t="s">
        <v>663</v>
      </c>
      <c r="C35" s="450" t="s">
        <v>376</v>
      </c>
      <c r="D35" s="451">
        <v>1</v>
      </c>
      <c r="E35" s="451">
        <v>1</v>
      </c>
      <c r="F35" s="451">
        <v>1</v>
      </c>
      <c r="G35" s="451">
        <v>1</v>
      </c>
      <c r="H35" s="451">
        <v>1</v>
      </c>
      <c r="I35" s="451">
        <v>2</v>
      </c>
      <c r="J35" s="451">
        <v>1.6266025641025643</v>
      </c>
    </row>
    <row r="36" spans="2:10" x14ac:dyDescent="0.3">
      <c r="B36" s="449" t="s">
        <v>664</v>
      </c>
      <c r="C36" s="450" t="s">
        <v>376</v>
      </c>
      <c r="D36" s="451">
        <v>1</v>
      </c>
      <c r="E36" s="451">
        <v>1</v>
      </c>
      <c r="F36" s="451">
        <v>1</v>
      </c>
      <c r="G36" s="451">
        <v>1</v>
      </c>
      <c r="H36" s="451">
        <v>1</v>
      </c>
      <c r="I36" s="451">
        <v>1</v>
      </c>
      <c r="J36" s="451">
        <v>2.0653044871794872</v>
      </c>
    </row>
    <row r="37" spans="2:10" x14ac:dyDescent="0.3">
      <c r="B37" s="449" t="s">
        <v>665</v>
      </c>
      <c r="C37" s="450" t="s">
        <v>376</v>
      </c>
      <c r="D37" s="451">
        <v>22</v>
      </c>
      <c r="E37" s="451">
        <v>21</v>
      </c>
      <c r="F37" s="451">
        <v>22</v>
      </c>
      <c r="G37" s="451">
        <v>25</v>
      </c>
      <c r="H37" s="451">
        <v>25</v>
      </c>
      <c r="I37" s="451">
        <v>27</v>
      </c>
      <c r="J37" s="451">
        <v>25.056089743589745</v>
      </c>
    </row>
    <row r="38" spans="2:10" ht="14.5" x14ac:dyDescent="0.3">
      <c r="B38" s="448" t="s">
        <v>141</v>
      </c>
    </row>
    <row r="39" spans="2:10" x14ac:dyDescent="0.3">
      <c r="B39" s="449" t="s">
        <v>666</v>
      </c>
      <c r="C39" s="450" t="s">
        <v>376</v>
      </c>
      <c r="D39" s="455" t="s">
        <v>97</v>
      </c>
      <c r="E39" s="455" t="s">
        <v>97</v>
      </c>
      <c r="F39" s="455" t="s">
        <v>97</v>
      </c>
      <c r="G39" s="455" t="s">
        <v>97</v>
      </c>
      <c r="H39" s="455">
        <v>8</v>
      </c>
      <c r="I39" s="455">
        <v>8</v>
      </c>
      <c r="J39" s="455">
        <v>9</v>
      </c>
    </row>
    <row r="40" spans="2:10" x14ac:dyDescent="0.3">
      <c r="B40" s="449" t="s">
        <v>667</v>
      </c>
      <c r="C40" s="450" t="s">
        <v>376</v>
      </c>
      <c r="D40" s="455" t="s">
        <v>97</v>
      </c>
      <c r="E40" s="455" t="s">
        <v>97</v>
      </c>
      <c r="F40" s="455" t="s">
        <v>97</v>
      </c>
      <c r="G40" s="455" t="s">
        <v>97</v>
      </c>
      <c r="H40" s="455">
        <v>92</v>
      </c>
      <c r="I40" s="455">
        <v>92</v>
      </c>
      <c r="J40" s="455">
        <v>91</v>
      </c>
    </row>
    <row r="41" spans="2:10" ht="12.75" customHeight="1" x14ac:dyDescent="0.3">
      <c r="B41" s="387" t="s">
        <v>668</v>
      </c>
      <c r="C41" s="387"/>
      <c r="D41" s="387"/>
      <c r="E41" s="387"/>
      <c r="F41" s="387"/>
      <c r="G41" s="387"/>
      <c r="H41" s="387"/>
      <c r="I41" s="387"/>
      <c r="J41" s="387"/>
    </row>
    <row r="42" spans="2:10" ht="12.75" customHeight="1" x14ac:dyDescent="0.3">
      <c r="B42" s="387" t="s">
        <v>669</v>
      </c>
    </row>
    <row r="43" spans="2:10" ht="12.75" customHeight="1" x14ac:dyDescent="0.3">
      <c r="B43" s="387" t="s">
        <v>670</v>
      </c>
    </row>
    <row r="44" spans="2:10" ht="12.75" customHeight="1" x14ac:dyDescent="0.3">
      <c r="B44" s="387" t="s">
        <v>671</v>
      </c>
    </row>
    <row r="45" spans="2:10" ht="12.75" customHeight="1" x14ac:dyDescent="0.3">
      <c r="B45" s="387"/>
    </row>
    <row r="47" spans="2:10" ht="15.5" x14ac:dyDescent="0.3">
      <c r="B47" s="447" t="s">
        <v>3</v>
      </c>
      <c r="C47" s="447"/>
      <c r="D47" s="447" t="s">
        <v>634</v>
      </c>
      <c r="E47" s="447" t="s">
        <v>635</v>
      </c>
      <c r="F47" s="447" t="s">
        <v>636</v>
      </c>
      <c r="G47" s="447" t="s">
        <v>637</v>
      </c>
      <c r="H47" s="447" t="s">
        <v>638</v>
      </c>
      <c r="I47" s="447" t="s">
        <v>639</v>
      </c>
      <c r="J47" s="447" t="s">
        <v>640</v>
      </c>
    </row>
    <row r="48" spans="2:10" x14ac:dyDescent="0.3">
      <c r="B48" s="449" t="s">
        <v>672</v>
      </c>
      <c r="C48" s="450" t="s">
        <v>376</v>
      </c>
      <c r="D48" s="456">
        <v>3.8</v>
      </c>
      <c r="E48" s="456">
        <v>4.5999999999999996</v>
      </c>
      <c r="F48" s="456">
        <v>5</v>
      </c>
      <c r="G48" s="456">
        <v>6.8</v>
      </c>
      <c r="H48" s="456">
        <v>10.5</v>
      </c>
      <c r="I48" s="456">
        <v>12.6</v>
      </c>
      <c r="J48" s="456">
        <v>14.2</v>
      </c>
    </row>
    <row r="49" spans="2:10" x14ac:dyDescent="0.3">
      <c r="B49" s="449" t="s">
        <v>673</v>
      </c>
      <c r="C49" s="450" t="s">
        <v>674</v>
      </c>
      <c r="D49" s="455">
        <v>35787</v>
      </c>
      <c r="E49" s="455">
        <v>42012</v>
      </c>
      <c r="F49" s="455">
        <v>90937</v>
      </c>
      <c r="G49" s="455">
        <v>165533</v>
      </c>
      <c r="H49" s="455">
        <v>225533</v>
      </c>
      <c r="I49" s="455">
        <v>270545</v>
      </c>
      <c r="J49" s="455">
        <v>364000</v>
      </c>
    </row>
    <row r="50" spans="2:10" x14ac:dyDescent="0.3">
      <c r="B50" s="449" t="s">
        <v>675</v>
      </c>
      <c r="C50" s="450" t="s">
        <v>674</v>
      </c>
      <c r="D50" s="455">
        <v>62627</v>
      </c>
      <c r="E50" s="455">
        <v>73521</v>
      </c>
      <c r="F50" s="455">
        <v>142475</v>
      </c>
      <c r="G50" s="455">
        <v>267662</v>
      </c>
      <c r="H50" s="455">
        <v>336724</v>
      </c>
      <c r="I50" s="455">
        <v>392631</v>
      </c>
      <c r="J50" s="455">
        <v>475943</v>
      </c>
    </row>
    <row r="51" spans="2:10" ht="12.75" customHeight="1" x14ac:dyDescent="0.3">
      <c r="B51" s="387" t="s">
        <v>676</v>
      </c>
      <c r="C51" s="387"/>
      <c r="D51" s="387"/>
      <c r="E51" s="387"/>
      <c r="F51" s="387"/>
      <c r="G51" s="387"/>
      <c r="H51" s="387"/>
      <c r="I51" s="387"/>
      <c r="J51" s="387"/>
    </row>
    <row r="52" spans="2:10" ht="12.75" customHeight="1" x14ac:dyDescent="0.3">
      <c r="B52" s="387" t="s">
        <v>677</v>
      </c>
    </row>
    <row r="53" spans="2:10" ht="12.75" customHeight="1" x14ac:dyDescent="0.3">
      <c r="B53" s="387" t="s">
        <v>678</v>
      </c>
    </row>
    <row r="55" spans="2:10" x14ac:dyDescent="0.3">
      <c r="I55" s="388" t="s">
        <v>679</v>
      </c>
      <c r="J55" s="388"/>
    </row>
  </sheetData>
  <mergeCells count="1">
    <mergeCell ref="B2:J2"/>
  </mergeCells>
  <pageMargins left="0.78740157499999996" right="0.78740157499999996" top="0.984251969" bottom="0.984251969" header="0.5" footer="0.5"/>
  <pageSetup orientation="portrait" horizontalDpi="300" verticalDpi="300" copies="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47A00-FF80-4A73-9AA0-55E24A391596}">
  <sheetPr>
    <tabColor theme="9" tint="0.79998168889431442"/>
  </sheetPr>
  <dimension ref="A1:I115"/>
  <sheetViews>
    <sheetView showGridLines="0" topLeftCell="A103" zoomScale="93" zoomScaleNormal="93" workbookViewId="0">
      <selection activeCell="K3" sqref="K3"/>
    </sheetView>
  </sheetViews>
  <sheetFormatPr baseColWidth="10" defaultRowHeight="13" x14ac:dyDescent="0.3"/>
  <cols>
    <col min="1" max="1" width="69.1796875" style="377" customWidth="1"/>
    <col min="2" max="9" width="16.81640625" style="377" customWidth="1"/>
    <col min="10" max="256" width="11.453125" style="377"/>
    <col min="257" max="257" width="52.36328125" style="377" customWidth="1"/>
    <col min="258" max="258" width="11.453125" style="377"/>
    <col min="259" max="259" width="15" style="377" bestFit="1" customWidth="1"/>
    <col min="260" max="260" width="13" style="377" bestFit="1" customWidth="1"/>
    <col min="261" max="512" width="11.453125" style="377"/>
    <col min="513" max="513" width="52.36328125" style="377" customWidth="1"/>
    <col min="514" max="514" width="11.453125" style="377"/>
    <col min="515" max="515" width="15" style="377" bestFit="1" customWidth="1"/>
    <col min="516" max="516" width="13" style="377" bestFit="1" customWidth="1"/>
    <col min="517" max="768" width="11.453125" style="377"/>
    <col min="769" max="769" width="52.36328125" style="377" customWidth="1"/>
    <col min="770" max="770" width="11.453125" style="377"/>
    <col min="771" max="771" width="15" style="377" bestFit="1" customWidth="1"/>
    <col min="772" max="772" width="13" style="377" bestFit="1" customWidth="1"/>
    <col min="773" max="1024" width="11.453125" style="377"/>
    <col min="1025" max="1025" width="52.36328125" style="377" customWidth="1"/>
    <col min="1026" max="1026" width="11.453125" style="377"/>
    <col min="1027" max="1027" width="15" style="377" bestFit="1" customWidth="1"/>
    <col min="1028" max="1028" width="13" style="377" bestFit="1" customWidth="1"/>
    <col min="1029" max="1280" width="11.453125" style="377"/>
    <col min="1281" max="1281" width="52.36328125" style="377" customWidth="1"/>
    <col min="1282" max="1282" width="11.453125" style="377"/>
    <col min="1283" max="1283" width="15" style="377" bestFit="1" customWidth="1"/>
    <col min="1284" max="1284" width="13" style="377" bestFit="1" customWidth="1"/>
    <col min="1285" max="1536" width="11.453125" style="377"/>
    <col min="1537" max="1537" width="52.36328125" style="377" customWidth="1"/>
    <col min="1538" max="1538" width="11.453125" style="377"/>
    <col min="1539" max="1539" width="15" style="377" bestFit="1" customWidth="1"/>
    <col min="1540" max="1540" width="13" style="377" bestFit="1" customWidth="1"/>
    <col min="1541" max="1792" width="11.453125" style="377"/>
    <col min="1793" max="1793" width="52.36328125" style="377" customWidth="1"/>
    <col min="1794" max="1794" width="11.453125" style="377"/>
    <col min="1795" max="1795" width="15" style="377" bestFit="1" customWidth="1"/>
    <col min="1796" max="1796" width="13" style="377" bestFit="1" customWidth="1"/>
    <col min="1797" max="2048" width="11.453125" style="377"/>
    <col min="2049" max="2049" width="52.36328125" style="377" customWidth="1"/>
    <col min="2050" max="2050" width="11.453125" style="377"/>
    <col min="2051" max="2051" width="15" style="377" bestFit="1" customWidth="1"/>
    <col min="2052" max="2052" width="13" style="377" bestFit="1" customWidth="1"/>
    <col min="2053" max="2304" width="11.453125" style="377"/>
    <col min="2305" max="2305" width="52.36328125" style="377" customWidth="1"/>
    <col min="2306" max="2306" width="11.453125" style="377"/>
    <col min="2307" max="2307" width="15" style="377" bestFit="1" customWidth="1"/>
    <col min="2308" max="2308" width="13" style="377" bestFit="1" customWidth="1"/>
    <col min="2309" max="2560" width="11.453125" style="377"/>
    <col min="2561" max="2561" width="52.36328125" style="377" customWidth="1"/>
    <col min="2562" max="2562" width="11.453125" style="377"/>
    <col min="2563" max="2563" width="15" style="377" bestFit="1" customWidth="1"/>
    <col min="2564" max="2564" width="13" style="377" bestFit="1" customWidth="1"/>
    <col min="2565" max="2816" width="11.453125" style="377"/>
    <col min="2817" max="2817" width="52.36328125" style="377" customWidth="1"/>
    <col min="2818" max="2818" width="11.453125" style="377"/>
    <col min="2819" max="2819" width="15" style="377" bestFit="1" customWidth="1"/>
    <col min="2820" max="2820" width="13" style="377" bestFit="1" customWidth="1"/>
    <col min="2821" max="3072" width="11.453125" style="377"/>
    <col min="3073" max="3073" width="52.36328125" style="377" customWidth="1"/>
    <col min="3074" max="3074" width="11.453125" style="377"/>
    <col min="3075" max="3075" width="15" style="377" bestFit="1" customWidth="1"/>
    <col min="3076" max="3076" width="13" style="377" bestFit="1" customWidth="1"/>
    <col min="3077" max="3328" width="11.453125" style="377"/>
    <col min="3329" max="3329" width="52.36328125" style="377" customWidth="1"/>
    <col min="3330" max="3330" width="11.453125" style="377"/>
    <col min="3331" max="3331" width="15" style="377" bestFit="1" customWidth="1"/>
    <col min="3332" max="3332" width="13" style="377" bestFit="1" customWidth="1"/>
    <col min="3333" max="3584" width="11.453125" style="377"/>
    <col min="3585" max="3585" width="52.36328125" style="377" customWidth="1"/>
    <col min="3586" max="3586" width="11.453125" style="377"/>
    <col min="3587" max="3587" width="15" style="377" bestFit="1" customWidth="1"/>
    <col min="3588" max="3588" width="13" style="377" bestFit="1" customWidth="1"/>
    <col min="3589" max="3840" width="11.453125" style="377"/>
    <col min="3841" max="3841" width="52.36328125" style="377" customWidth="1"/>
    <col min="3842" max="3842" width="11.453125" style="377"/>
    <col min="3843" max="3843" width="15" style="377" bestFit="1" customWidth="1"/>
    <col min="3844" max="3844" width="13" style="377" bestFit="1" customWidth="1"/>
    <col min="3845" max="4096" width="11.453125" style="377"/>
    <col min="4097" max="4097" width="52.36328125" style="377" customWidth="1"/>
    <col min="4098" max="4098" width="11.453125" style="377"/>
    <col min="4099" max="4099" width="15" style="377" bestFit="1" customWidth="1"/>
    <col min="4100" max="4100" width="13" style="377" bestFit="1" customWidth="1"/>
    <col min="4101" max="4352" width="11.453125" style="377"/>
    <col min="4353" max="4353" width="52.36328125" style="377" customWidth="1"/>
    <col min="4354" max="4354" width="11.453125" style="377"/>
    <col min="4355" max="4355" width="15" style="377" bestFit="1" customWidth="1"/>
    <col min="4356" max="4356" width="13" style="377" bestFit="1" customWidth="1"/>
    <col min="4357" max="4608" width="11.453125" style="377"/>
    <col min="4609" max="4609" width="52.36328125" style="377" customWidth="1"/>
    <col min="4610" max="4610" width="11.453125" style="377"/>
    <col min="4611" max="4611" width="15" style="377" bestFit="1" customWidth="1"/>
    <col min="4612" max="4612" width="13" style="377" bestFit="1" customWidth="1"/>
    <col min="4613" max="4864" width="11.453125" style="377"/>
    <col min="4865" max="4865" width="52.36328125" style="377" customWidth="1"/>
    <col min="4866" max="4866" width="11.453125" style="377"/>
    <col min="4867" max="4867" width="15" style="377" bestFit="1" customWidth="1"/>
    <col min="4868" max="4868" width="13" style="377" bestFit="1" customWidth="1"/>
    <col min="4869" max="5120" width="11.453125" style="377"/>
    <col min="5121" max="5121" width="52.36328125" style="377" customWidth="1"/>
    <col min="5122" max="5122" width="11.453125" style="377"/>
    <col min="5123" max="5123" width="15" style="377" bestFit="1" customWidth="1"/>
    <col min="5124" max="5124" width="13" style="377" bestFit="1" customWidth="1"/>
    <col min="5125" max="5376" width="11.453125" style="377"/>
    <col min="5377" max="5377" width="52.36328125" style="377" customWidth="1"/>
    <col min="5378" max="5378" width="11.453125" style="377"/>
    <col min="5379" max="5379" width="15" style="377" bestFit="1" customWidth="1"/>
    <col min="5380" max="5380" width="13" style="377" bestFit="1" customWidth="1"/>
    <col min="5381" max="5632" width="11.453125" style="377"/>
    <col min="5633" max="5633" width="52.36328125" style="377" customWidth="1"/>
    <col min="5634" max="5634" width="11.453125" style="377"/>
    <col min="5635" max="5635" width="15" style="377" bestFit="1" customWidth="1"/>
    <col min="5636" max="5636" width="13" style="377" bestFit="1" customWidth="1"/>
    <col min="5637" max="5888" width="11.453125" style="377"/>
    <col min="5889" max="5889" width="52.36328125" style="377" customWidth="1"/>
    <col min="5890" max="5890" width="11.453125" style="377"/>
    <col min="5891" max="5891" width="15" style="377" bestFit="1" customWidth="1"/>
    <col min="5892" max="5892" width="13" style="377" bestFit="1" customWidth="1"/>
    <col min="5893" max="6144" width="11.453125" style="377"/>
    <col min="6145" max="6145" width="52.36328125" style="377" customWidth="1"/>
    <col min="6146" max="6146" width="11.453125" style="377"/>
    <col min="6147" max="6147" width="15" style="377" bestFit="1" customWidth="1"/>
    <col min="6148" max="6148" width="13" style="377" bestFit="1" customWidth="1"/>
    <col min="6149" max="6400" width="11.453125" style="377"/>
    <col min="6401" max="6401" width="52.36328125" style="377" customWidth="1"/>
    <col min="6402" max="6402" width="11.453125" style="377"/>
    <col min="6403" max="6403" width="15" style="377" bestFit="1" customWidth="1"/>
    <col min="6404" max="6404" width="13" style="377" bestFit="1" customWidth="1"/>
    <col min="6405" max="6656" width="11.453125" style="377"/>
    <col min="6657" max="6657" width="52.36328125" style="377" customWidth="1"/>
    <col min="6658" max="6658" width="11.453125" style="377"/>
    <col min="6659" max="6659" width="15" style="377" bestFit="1" customWidth="1"/>
    <col min="6660" max="6660" width="13" style="377" bestFit="1" customWidth="1"/>
    <col min="6661" max="6912" width="11.453125" style="377"/>
    <col min="6913" max="6913" width="52.36328125" style="377" customWidth="1"/>
    <col min="6914" max="6914" width="11.453125" style="377"/>
    <col min="6915" max="6915" width="15" style="377" bestFit="1" customWidth="1"/>
    <col min="6916" max="6916" width="13" style="377" bestFit="1" customWidth="1"/>
    <col min="6917" max="7168" width="11.453125" style="377"/>
    <col min="7169" max="7169" width="52.36328125" style="377" customWidth="1"/>
    <col min="7170" max="7170" width="11.453125" style="377"/>
    <col min="7171" max="7171" width="15" style="377" bestFit="1" customWidth="1"/>
    <col min="7172" max="7172" width="13" style="377" bestFit="1" customWidth="1"/>
    <col min="7173" max="7424" width="11.453125" style="377"/>
    <col min="7425" max="7425" width="52.36328125" style="377" customWidth="1"/>
    <col min="7426" max="7426" width="11.453125" style="377"/>
    <col min="7427" max="7427" width="15" style="377" bestFit="1" customWidth="1"/>
    <col min="7428" max="7428" width="13" style="377" bestFit="1" customWidth="1"/>
    <col min="7429" max="7680" width="11.453125" style="377"/>
    <col min="7681" max="7681" width="52.36328125" style="377" customWidth="1"/>
    <col min="7682" max="7682" width="11.453125" style="377"/>
    <col min="7683" max="7683" width="15" style="377" bestFit="1" customWidth="1"/>
    <col min="7684" max="7684" width="13" style="377" bestFit="1" customWidth="1"/>
    <col min="7685" max="7936" width="11.453125" style="377"/>
    <col min="7937" max="7937" width="52.36328125" style="377" customWidth="1"/>
    <col min="7938" max="7938" width="11.453125" style="377"/>
    <col min="7939" max="7939" width="15" style="377" bestFit="1" customWidth="1"/>
    <col min="7940" max="7940" width="13" style="377" bestFit="1" customWidth="1"/>
    <col min="7941" max="8192" width="11.453125" style="377"/>
    <col min="8193" max="8193" width="52.36328125" style="377" customWidth="1"/>
    <col min="8194" max="8194" width="11.453125" style="377"/>
    <col min="8195" max="8195" width="15" style="377" bestFit="1" customWidth="1"/>
    <col min="8196" max="8196" width="13" style="377" bestFit="1" customWidth="1"/>
    <col min="8197" max="8448" width="11.453125" style="377"/>
    <col min="8449" max="8449" width="52.36328125" style="377" customWidth="1"/>
    <col min="8450" max="8450" width="11.453125" style="377"/>
    <col min="8451" max="8451" width="15" style="377" bestFit="1" customWidth="1"/>
    <col min="8452" max="8452" width="13" style="377" bestFit="1" customWidth="1"/>
    <col min="8453" max="8704" width="11.453125" style="377"/>
    <col min="8705" max="8705" width="52.36328125" style="377" customWidth="1"/>
    <col min="8706" max="8706" width="11.453125" style="377"/>
    <col min="8707" max="8707" width="15" style="377" bestFit="1" customWidth="1"/>
    <col min="8708" max="8708" width="13" style="377" bestFit="1" customWidth="1"/>
    <col min="8709" max="8960" width="11.453125" style="377"/>
    <col min="8961" max="8961" width="52.36328125" style="377" customWidth="1"/>
    <col min="8962" max="8962" width="11.453125" style="377"/>
    <col min="8963" max="8963" width="15" style="377" bestFit="1" customWidth="1"/>
    <col min="8964" max="8964" width="13" style="377" bestFit="1" customWidth="1"/>
    <col min="8965" max="9216" width="11.453125" style="377"/>
    <col min="9217" max="9217" width="52.36328125" style="377" customWidth="1"/>
    <col min="9218" max="9218" width="11.453125" style="377"/>
    <col min="9219" max="9219" width="15" style="377" bestFit="1" customWidth="1"/>
    <col min="9220" max="9220" width="13" style="377" bestFit="1" customWidth="1"/>
    <col min="9221" max="9472" width="11.453125" style="377"/>
    <col min="9473" max="9473" width="52.36328125" style="377" customWidth="1"/>
    <col min="9474" max="9474" width="11.453125" style="377"/>
    <col min="9475" max="9475" width="15" style="377" bestFit="1" customWidth="1"/>
    <col min="9476" max="9476" width="13" style="377" bestFit="1" customWidth="1"/>
    <col min="9477" max="9728" width="11.453125" style="377"/>
    <col min="9729" max="9729" width="52.36328125" style="377" customWidth="1"/>
    <col min="9730" max="9730" width="11.453125" style="377"/>
    <col min="9731" max="9731" width="15" style="377" bestFit="1" customWidth="1"/>
    <col min="9732" max="9732" width="13" style="377" bestFit="1" customWidth="1"/>
    <col min="9733" max="9984" width="11.453125" style="377"/>
    <col min="9985" max="9985" width="52.36328125" style="377" customWidth="1"/>
    <col min="9986" max="9986" width="11.453125" style="377"/>
    <col min="9987" max="9987" width="15" style="377" bestFit="1" customWidth="1"/>
    <col min="9988" max="9988" width="13" style="377" bestFit="1" customWidth="1"/>
    <col min="9989" max="10240" width="11.453125" style="377"/>
    <col min="10241" max="10241" width="52.36328125" style="377" customWidth="1"/>
    <col min="10242" max="10242" width="11.453125" style="377"/>
    <col min="10243" max="10243" width="15" style="377" bestFit="1" customWidth="1"/>
    <col min="10244" max="10244" width="13" style="377" bestFit="1" customWidth="1"/>
    <col min="10245" max="10496" width="11.453125" style="377"/>
    <col min="10497" max="10497" width="52.36328125" style="377" customWidth="1"/>
    <col min="10498" max="10498" width="11.453125" style="377"/>
    <col min="10499" max="10499" width="15" style="377" bestFit="1" customWidth="1"/>
    <col min="10500" max="10500" width="13" style="377" bestFit="1" customWidth="1"/>
    <col min="10501" max="10752" width="11.453125" style="377"/>
    <col min="10753" max="10753" width="52.36328125" style="377" customWidth="1"/>
    <col min="10754" max="10754" width="11.453125" style="377"/>
    <col min="10755" max="10755" width="15" style="377" bestFit="1" customWidth="1"/>
    <col min="10756" max="10756" width="13" style="377" bestFit="1" customWidth="1"/>
    <col min="10757" max="11008" width="11.453125" style="377"/>
    <col min="11009" max="11009" width="52.36328125" style="377" customWidth="1"/>
    <col min="11010" max="11010" width="11.453125" style="377"/>
    <col min="11011" max="11011" width="15" style="377" bestFit="1" customWidth="1"/>
    <col min="11012" max="11012" width="13" style="377" bestFit="1" customWidth="1"/>
    <col min="11013" max="11264" width="11.453125" style="377"/>
    <col min="11265" max="11265" width="52.36328125" style="377" customWidth="1"/>
    <col min="11266" max="11266" width="11.453125" style="377"/>
    <col min="11267" max="11267" width="15" style="377" bestFit="1" customWidth="1"/>
    <col min="11268" max="11268" width="13" style="377" bestFit="1" customWidth="1"/>
    <col min="11269" max="11520" width="11.453125" style="377"/>
    <col min="11521" max="11521" width="52.36328125" style="377" customWidth="1"/>
    <col min="11522" max="11522" width="11.453125" style="377"/>
    <col min="11523" max="11523" width="15" style="377" bestFit="1" customWidth="1"/>
    <col min="11524" max="11524" width="13" style="377" bestFit="1" customWidth="1"/>
    <col min="11525" max="11776" width="11.453125" style="377"/>
    <col min="11777" max="11777" width="52.36328125" style="377" customWidth="1"/>
    <col min="11778" max="11778" width="11.453125" style="377"/>
    <col min="11779" max="11779" width="15" style="377" bestFit="1" customWidth="1"/>
    <col min="11780" max="11780" width="13" style="377" bestFit="1" customWidth="1"/>
    <col min="11781" max="12032" width="11.453125" style="377"/>
    <col min="12033" max="12033" width="52.36328125" style="377" customWidth="1"/>
    <col min="12034" max="12034" width="11.453125" style="377"/>
    <col min="12035" max="12035" width="15" style="377" bestFit="1" customWidth="1"/>
    <col min="12036" max="12036" width="13" style="377" bestFit="1" customWidth="1"/>
    <col min="12037" max="12288" width="11.453125" style="377"/>
    <col min="12289" max="12289" width="52.36328125" style="377" customWidth="1"/>
    <col min="12290" max="12290" width="11.453125" style="377"/>
    <col min="12291" max="12291" width="15" style="377" bestFit="1" customWidth="1"/>
    <col min="12292" max="12292" width="13" style="377" bestFit="1" customWidth="1"/>
    <col min="12293" max="12544" width="11.453125" style="377"/>
    <col min="12545" max="12545" width="52.36328125" style="377" customWidth="1"/>
    <col min="12546" max="12546" width="11.453125" style="377"/>
    <col min="12547" max="12547" width="15" style="377" bestFit="1" customWidth="1"/>
    <col min="12548" max="12548" width="13" style="377" bestFit="1" customWidth="1"/>
    <col min="12549" max="12800" width="11.453125" style="377"/>
    <col min="12801" max="12801" width="52.36328125" style="377" customWidth="1"/>
    <col min="12802" max="12802" width="11.453125" style="377"/>
    <col min="12803" max="12803" width="15" style="377" bestFit="1" customWidth="1"/>
    <col min="12804" max="12804" width="13" style="377" bestFit="1" customWidth="1"/>
    <col min="12805" max="13056" width="11.453125" style="377"/>
    <col min="13057" max="13057" width="52.36328125" style="377" customWidth="1"/>
    <col min="13058" max="13058" width="11.453125" style="377"/>
    <col min="13059" max="13059" width="15" style="377" bestFit="1" customWidth="1"/>
    <col min="13060" max="13060" width="13" style="377" bestFit="1" customWidth="1"/>
    <col min="13061" max="13312" width="11.453125" style="377"/>
    <col min="13313" max="13313" width="52.36328125" style="377" customWidth="1"/>
    <col min="13314" max="13314" width="11.453125" style="377"/>
    <col min="13315" max="13315" width="15" style="377" bestFit="1" customWidth="1"/>
    <col min="13316" max="13316" width="13" style="377" bestFit="1" customWidth="1"/>
    <col min="13317" max="13568" width="11.453125" style="377"/>
    <col min="13569" max="13569" width="52.36328125" style="377" customWidth="1"/>
    <col min="13570" max="13570" width="11.453125" style="377"/>
    <col min="13571" max="13571" width="15" style="377" bestFit="1" customWidth="1"/>
    <col min="13572" max="13572" width="13" style="377" bestFit="1" customWidth="1"/>
    <col min="13573" max="13824" width="11.453125" style="377"/>
    <col min="13825" max="13825" width="52.36328125" style="377" customWidth="1"/>
    <col min="13826" max="13826" width="11.453125" style="377"/>
    <col min="13827" max="13827" width="15" style="377" bestFit="1" customWidth="1"/>
    <col min="13828" max="13828" width="13" style="377" bestFit="1" customWidth="1"/>
    <col min="13829" max="14080" width="11.453125" style="377"/>
    <col min="14081" max="14081" width="52.36328125" style="377" customWidth="1"/>
    <col min="14082" max="14082" width="11.453125" style="377"/>
    <col min="14083" max="14083" width="15" style="377" bestFit="1" customWidth="1"/>
    <col min="14084" max="14084" width="13" style="377" bestFit="1" customWidth="1"/>
    <col min="14085" max="14336" width="11.453125" style="377"/>
    <col min="14337" max="14337" width="52.36328125" style="377" customWidth="1"/>
    <col min="14338" max="14338" width="11.453125" style="377"/>
    <col min="14339" max="14339" width="15" style="377" bestFit="1" customWidth="1"/>
    <col min="14340" max="14340" width="13" style="377" bestFit="1" customWidth="1"/>
    <col min="14341" max="14592" width="11.453125" style="377"/>
    <col min="14593" max="14593" width="52.36328125" style="377" customWidth="1"/>
    <col min="14594" max="14594" width="11.453125" style="377"/>
    <col min="14595" max="14595" width="15" style="377" bestFit="1" customWidth="1"/>
    <col min="14596" max="14596" width="13" style="377" bestFit="1" customWidth="1"/>
    <col min="14597" max="14848" width="11.453125" style="377"/>
    <col min="14849" max="14849" width="52.36328125" style="377" customWidth="1"/>
    <col min="14850" max="14850" width="11.453125" style="377"/>
    <col min="14851" max="14851" width="15" style="377" bestFit="1" customWidth="1"/>
    <col min="14852" max="14852" width="13" style="377" bestFit="1" customWidth="1"/>
    <col min="14853" max="15104" width="11.453125" style="377"/>
    <col min="15105" max="15105" width="52.36328125" style="377" customWidth="1"/>
    <col min="15106" max="15106" width="11.453125" style="377"/>
    <col min="15107" max="15107" width="15" style="377" bestFit="1" customWidth="1"/>
    <col min="15108" max="15108" width="13" style="377" bestFit="1" customWidth="1"/>
    <col min="15109" max="15360" width="11.453125" style="377"/>
    <col min="15361" max="15361" width="52.36328125" style="377" customWidth="1"/>
    <col min="15362" max="15362" width="11.453125" style="377"/>
    <col min="15363" max="15363" width="15" style="377" bestFit="1" customWidth="1"/>
    <col min="15364" max="15364" width="13" style="377" bestFit="1" customWidth="1"/>
    <col min="15365" max="15616" width="11.453125" style="377"/>
    <col min="15617" max="15617" width="52.36328125" style="377" customWidth="1"/>
    <col min="15618" max="15618" width="11.453125" style="377"/>
    <col min="15619" max="15619" width="15" style="377" bestFit="1" customWidth="1"/>
    <col min="15620" max="15620" width="13" style="377" bestFit="1" customWidth="1"/>
    <col min="15621" max="15872" width="11.453125" style="377"/>
    <col min="15873" max="15873" width="52.36328125" style="377" customWidth="1"/>
    <col min="15874" max="15874" width="11.453125" style="377"/>
    <col min="15875" max="15875" width="15" style="377" bestFit="1" customWidth="1"/>
    <col min="15876" max="15876" width="13" style="377" bestFit="1" customWidth="1"/>
    <col min="15877" max="16128" width="11.453125" style="377"/>
    <col min="16129" max="16129" width="52.36328125" style="377" customWidth="1"/>
    <col min="16130" max="16130" width="11.453125" style="377"/>
    <col min="16131" max="16131" width="15" style="377" bestFit="1" customWidth="1"/>
    <col min="16132" max="16132" width="13" style="377" bestFit="1" customWidth="1"/>
    <col min="16133" max="16384" width="11.453125" style="377"/>
  </cols>
  <sheetData>
    <row r="1" spans="1:9" ht="22" x14ac:dyDescent="0.3">
      <c r="A1" s="491" t="s">
        <v>467</v>
      </c>
      <c r="B1" s="491"/>
      <c r="C1" s="491"/>
      <c r="D1" s="491"/>
      <c r="E1" s="491"/>
      <c r="F1" s="491"/>
      <c r="G1" s="491"/>
      <c r="H1" s="491"/>
      <c r="I1" s="491"/>
    </row>
    <row r="5" spans="1:9" ht="15.5" x14ac:dyDescent="0.3">
      <c r="A5" s="497" t="s">
        <v>467</v>
      </c>
      <c r="B5" s="495" t="s">
        <v>357</v>
      </c>
      <c r="C5" s="495"/>
      <c r="D5" s="495"/>
      <c r="E5" s="495"/>
      <c r="F5" s="495"/>
      <c r="G5" s="496" t="s">
        <v>358</v>
      </c>
      <c r="H5" s="496"/>
      <c r="I5" s="496"/>
    </row>
    <row r="6" spans="1:9" ht="15.5" x14ac:dyDescent="0.3">
      <c r="A6" s="497"/>
      <c r="B6" s="62" t="s">
        <v>680</v>
      </c>
      <c r="C6" s="62" t="s">
        <v>681</v>
      </c>
      <c r="D6" s="62" t="s">
        <v>682</v>
      </c>
      <c r="E6" s="495" t="s">
        <v>683</v>
      </c>
      <c r="F6" s="495"/>
      <c r="G6" s="496"/>
      <c r="H6" s="496"/>
      <c r="I6" s="496"/>
    </row>
    <row r="7" spans="1:9" s="378" customFormat="1" ht="15.5" x14ac:dyDescent="0.35">
      <c r="A7" s="497"/>
      <c r="B7" s="62">
        <v>2018</v>
      </c>
      <c r="C7" s="62">
        <v>2023</v>
      </c>
      <c r="D7" s="62">
        <v>2024</v>
      </c>
      <c r="E7" s="62" t="s">
        <v>684</v>
      </c>
      <c r="F7" s="62" t="s">
        <v>360</v>
      </c>
      <c r="G7" s="62" t="s">
        <v>685</v>
      </c>
      <c r="H7" s="62" t="s">
        <v>576</v>
      </c>
      <c r="I7" s="62" t="s">
        <v>686</v>
      </c>
    </row>
    <row r="8" spans="1:9" x14ac:dyDescent="0.3">
      <c r="A8" s="459" t="s">
        <v>364</v>
      </c>
    </row>
    <row r="9" spans="1:9" ht="15" x14ac:dyDescent="0.3">
      <c r="A9" s="449" t="s">
        <v>835</v>
      </c>
      <c r="B9" s="466">
        <v>2528000</v>
      </c>
      <c r="C9" s="466">
        <v>2176200</v>
      </c>
      <c r="D9" s="466">
        <v>2259000</v>
      </c>
      <c r="E9" s="458">
        <v>3.8047973531844415E-2</v>
      </c>
      <c r="F9" s="458">
        <v>-0.10640822784810122</v>
      </c>
      <c r="G9" s="466">
        <v>2278800</v>
      </c>
      <c r="H9" s="466">
        <v>2050000</v>
      </c>
      <c r="I9" s="458">
        <v>1.5419802272391906E-2</v>
      </c>
    </row>
    <row r="10" spans="1:9" x14ac:dyDescent="0.3">
      <c r="A10" s="449" t="s">
        <v>687</v>
      </c>
      <c r="B10" s="457">
        <v>0.24199042393274697</v>
      </c>
      <c r="C10" s="457">
        <v>0.27942923175555373</v>
      </c>
      <c r="D10" s="457">
        <v>0.26577777777777778</v>
      </c>
      <c r="E10" s="458"/>
      <c r="F10" s="458"/>
      <c r="G10" s="449"/>
      <c r="H10" s="449"/>
      <c r="I10" s="458"/>
    </row>
    <row r="11" spans="1:9" x14ac:dyDescent="0.3">
      <c r="A11" s="459" t="s">
        <v>366</v>
      </c>
      <c r="B11" s="449"/>
      <c r="C11" s="449"/>
      <c r="D11" s="449"/>
      <c r="E11" s="458"/>
      <c r="F11" s="458"/>
      <c r="G11" s="449"/>
      <c r="H11" s="449"/>
      <c r="I11" s="458"/>
    </row>
    <row r="12" spans="1:9" x14ac:dyDescent="0.3">
      <c r="A12" s="449" t="s">
        <v>836</v>
      </c>
      <c r="B12" s="466">
        <v>293000</v>
      </c>
      <c r="C12" s="466">
        <v>214000</v>
      </c>
      <c r="D12" s="466">
        <v>216000</v>
      </c>
      <c r="E12" s="458">
        <v>9.3457943925232545E-3</v>
      </c>
      <c r="F12" s="458">
        <v>-0.26279863481228671</v>
      </c>
      <c r="G12" s="449"/>
      <c r="H12" s="449"/>
      <c r="I12" s="458"/>
    </row>
    <row r="13" spans="1:9" x14ac:dyDescent="0.3">
      <c r="A13" s="449" t="s">
        <v>837</v>
      </c>
      <c r="B13" s="466">
        <v>239000</v>
      </c>
      <c r="C13" s="466">
        <v>115000</v>
      </c>
      <c r="D13" s="466">
        <v>99000</v>
      </c>
      <c r="E13" s="458">
        <v>-0.13913043478260867</v>
      </c>
      <c r="F13" s="458">
        <v>-0.58577405857740583</v>
      </c>
      <c r="G13" s="466">
        <v>128900</v>
      </c>
      <c r="H13" s="466">
        <v>94000</v>
      </c>
      <c r="I13" s="458">
        <v>8.4175084175084156E-3</v>
      </c>
    </row>
    <row r="14" spans="1:9" x14ac:dyDescent="0.3">
      <c r="A14" s="459" t="s">
        <v>399</v>
      </c>
      <c r="B14" s="466"/>
      <c r="C14" s="466"/>
      <c r="D14" s="466"/>
      <c r="E14" s="458"/>
      <c r="F14" s="458"/>
      <c r="G14" s="449"/>
      <c r="H14" s="449"/>
      <c r="I14" s="458"/>
    </row>
    <row r="15" spans="1:9" x14ac:dyDescent="0.3">
      <c r="A15" s="449" t="s">
        <v>838</v>
      </c>
      <c r="B15" s="466">
        <v>5021000</v>
      </c>
      <c r="C15" s="466">
        <v>3692000</v>
      </c>
      <c r="D15" s="466">
        <v>3575000</v>
      </c>
      <c r="E15" s="458">
        <v>-3.169014084507038E-2</v>
      </c>
      <c r="F15" s="458">
        <v>-0.28799044015136432</v>
      </c>
      <c r="G15" s="449"/>
      <c r="H15" s="449"/>
      <c r="I15" s="458"/>
    </row>
    <row r="16" spans="1:9" x14ac:dyDescent="0.3">
      <c r="A16" s="449" t="s">
        <v>688</v>
      </c>
      <c r="B16" s="466">
        <v>3510000</v>
      </c>
      <c r="C16" s="466">
        <v>2405000</v>
      </c>
      <c r="D16" s="466">
        <v>2274000</v>
      </c>
      <c r="E16" s="458">
        <v>-5.4469854469854417E-2</v>
      </c>
      <c r="F16" s="458">
        <v>-0.35213675213675211</v>
      </c>
      <c r="G16" s="449"/>
      <c r="H16" s="449"/>
      <c r="I16" s="458"/>
    </row>
    <row r="17" spans="1:9" x14ac:dyDescent="0.3">
      <c r="A17" s="449" t="s">
        <v>689</v>
      </c>
      <c r="B17" s="466">
        <v>3350000</v>
      </c>
      <c r="C17" s="466">
        <v>2216000</v>
      </c>
      <c r="D17" s="466">
        <v>2058000</v>
      </c>
      <c r="E17" s="458">
        <v>-7.1299638989169689E-2</v>
      </c>
      <c r="F17" s="458">
        <v>-0.38567164179104474</v>
      </c>
      <c r="G17" s="466">
        <v>2340900</v>
      </c>
      <c r="H17" s="466">
        <v>1811000</v>
      </c>
      <c r="I17" s="458">
        <v>2.0003239390994503E-2</v>
      </c>
    </row>
    <row r="18" spans="1:9" x14ac:dyDescent="0.3">
      <c r="A18" s="449" t="s">
        <v>690</v>
      </c>
      <c r="B18" s="466">
        <v>47000</v>
      </c>
      <c r="C18" s="466">
        <v>71000</v>
      </c>
      <c r="D18" s="466">
        <v>55000</v>
      </c>
      <c r="E18" s="458">
        <v>-0.22535211267605637</v>
      </c>
      <c r="F18" s="458">
        <v>0.17021276595744683</v>
      </c>
      <c r="G18" s="449"/>
      <c r="H18" s="449"/>
      <c r="I18" s="458"/>
    </row>
    <row r="19" spans="1:9" x14ac:dyDescent="0.3">
      <c r="A19" s="449" t="s">
        <v>691</v>
      </c>
      <c r="B19" s="466">
        <v>463000</v>
      </c>
      <c r="C19" s="466">
        <v>344000</v>
      </c>
      <c r="D19" s="466">
        <v>364000</v>
      </c>
      <c r="E19" s="458">
        <v>5.8139534883721034E-2</v>
      </c>
      <c r="F19" s="458">
        <v>-0.21382289416846656</v>
      </c>
      <c r="G19" s="449"/>
      <c r="H19" s="449"/>
      <c r="I19" s="458"/>
    </row>
    <row r="20" spans="1:9" x14ac:dyDescent="0.3">
      <c r="A20" s="449" t="s">
        <v>692</v>
      </c>
      <c r="B20" s="466">
        <v>457000</v>
      </c>
      <c r="C20" s="466">
        <v>386000</v>
      </c>
      <c r="D20" s="466">
        <v>383000</v>
      </c>
      <c r="E20" s="458">
        <v>-7.7720207253886286E-3</v>
      </c>
      <c r="F20" s="458">
        <v>-0.16192560175054704</v>
      </c>
      <c r="G20" s="449"/>
      <c r="H20" s="449"/>
      <c r="I20" s="458"/>
    </row>
    <row r="21" spans="1:9" x14ac:dyDescent="0.3">
      <c r="A21" s="449" t="s">
        <v>693</v>
      </c>
      <c r="B21" s="466">
        <v>13000</v>
      </c>
      <c r="C21" s="466">
        <v>15000</v>
      </c>
      <c r="D21" s="466">
        <v>18000</v>
      </c>
      <c r="E21" s="458">
        <v>0.19999999999999996</v>
      </c>
      <c r="F21" s="458">
        <v>0.38461538461538458</v>
      </c>
      <c r="G21" s="449"/>
      <c r="H21" s="449"/>
      <c r="I21" s="458"/>
    </row>
    <row r="22" spans="1:9" x14ac:dyDescent="0.3">
      <c r="A22" s="449" t="s">
        <v>694</v>
      </c>
      <c r="B22" s="466">
        <v>26000</v>
      </c>
      <c r="C22" s="466">
        <v>8000</v>
      </c>
      <c r="D22" s="466">
        <v>14000</v>
      </c>
      <c r="E22" s="458">
        <v>0.75</v>
      </c>
      <c r="F22" s="458">
        <v>-0.46153846153846156</v>
      </c>
      <c r="G22" s="449"/>
      <c r="H22" s="449"/>
      <c r="I22" s="458"/>
    </row>
    <row r="23" spans="1:9" x14ac:dyDescent="0.3">
      <c r="A23" s="449" t="s">
        <v>695</v>
      </c>
      <c r="B23" s="466">
        <v>17000</v>
      </c>
      <c r="C23" s="466">
        <v>20000</v>
      </c>
      <c r="D23" s="466">
        <v>20000</v>
      </c>
      <c r="E23" s="458">
        <v>0</v>
      </c>
      <c r="F23" s="458">
        <v>0.17647058823529416</v>
      </c>
      <c r="G23" s="449"/>
      <c r="H23" s="449"/>
      <c r="I23" s="458"/>
    </row>
    <row r="24" spans="1:9" x14ac:dyDescent="0.3">
      <c r="A24" s="449" t="s">
        <v>696</v>
      </c>
      <c r="B24" s="466"/>
      <c r="C24" s="466">
        <v>0</v>
      </c>
      <c r="D24" s="466">
        <v>0</v>
      </c>
      <c r="E24" s="458"/>
      <c r="F24" s="458"/>
      <c r="G24" s="449"/>
      <c r="H24" s="449"/>
      <c r="I24" s="458"/>
    </row>
    <row r="25" spans="1:9" x14ac:dyDescent="0.3">
      <c r="A25" s="449" t="s">
        <v>697</v>
      </c>
      <c r="B25" s="466">
        <v>106000</v>
      </c>
      <c r="C25" s="466">
        <v>90000</v>
      </c>
      <c r="D25" s="466">
        <v>89000</v>
      </c>
      <c r="E25" s="458">
        <v>-1.1111111111111072E-2</v>
      </c>
      <c r="F25" s="458">
        <v>-0.160377358490566</v>
      </c>
      <c r="G25" s="449"/>
      <c r="H25" s="449"/>
      <c r="I25" s="458"/>
    </row>
    <row r="26" spans="1:9" x14ac:dyDescent="0.3">
      <c r="A26" s="449" t="s">
        <v>698</v>
      </c>
      <c r="B26" s="466"/>
      <c r="C26" s="466">
        <v>0</v>
      </c>
      <c r="D26" s="466">
        <v>0</v>
      </c>
      <c r="E26" s="458"/>
      <c r="F26" s="458"/>
      <c r="G26" s="449"/>
      <c r="H26" s="449"/>
      <c r="I26" s="458"/>
    </row>
    <row r="27" spans="1:9" x14ac:dyDescent="0.3">
      <c r="A27" s="449" t="s">
        <v>699</v>
      </c>
      <c r="B27" s="466">
        <v>369000</v>
      </c>
      <c r="C27" s="466">
        <v>341000</v>
      </c>
      <c r="D27" s="466">
        <v>346000</v>
      </c>
      <c r="E27" s="458">
        <v>1.4662756598240456E-2</v>
      </c>
      <c r="F27" s="458">
        <v>-6.2330623306233068E-2</v>
      </c>
      <c r="G27" s="449"/>
      <c r="H27" s="449"/>
      <c r="I27" s="458"/>
    </row>
    <row r="28" spans="1:9" x14ac:dyDescent="0.3">
      <c r="A28" s="449" t="s">
        <v>700</v>
      </c>
      <c r="B28" s="466">
        <v>6000</v>
      </c>
      <c r="C28" s="466">
        <v>5000</v>
      </c>
      <c r="D28" s="466">
        <v>5000</v>
      </c>
      <c r="E28" s="458">
        <v>0</v>
      </c>
      <c r="F28" s="458">
        <v>-0.16666666666666663</v>
      </c>
      <c r="G28" s="449"/>
      <c r="H28" s="449"/>
      <c r="I28" s="458"/>
    </row>
    <row r="29" spans="1:9" x14ac:dyDescent="0.3">
      <c r="A29" s="449" t="s">
        <v>701</v>
      </c>
      <c r="B29" s="466"/>
      <c r="C29" s="466">
        <v>0</v>
      </c>
      <c r="D29" s="466">
        <v>0</v>
      </c>
      <c r="E29" s="458"/>
      <c r="F29" s="458"/>
      <c r="G29" s="449"/>
      <c r="H29" s="449"/>
      <c r="I29" s="458"/>
    </row>
    <row r="30" spans="1:9" x14ac:dyDescent="0.3">
      <c r="A30" s="449" t="s">
        <v>702</v>
      </c>
      <c r="B30" s="466"/>
      <c r="C30" s="466">
        <v>0</v>
      </c>
      <c r="D30" s="466">
        <v>0</v>
      </c>
      <c r="E30" s="458"/>
      <c r="F30" s="458"/>
      <c r="G30" s="449"/>
      <c r="H30" s="449"/>
      <c r="I30" s="458"/>
    </row>
    <row r="31" spans="1:9" x14ac:dyDescent="0.3">
      <c r="A31" s="449" t="s">
        <v>703</v>
      </c>
      <c r="B31" s="466">
        <v>7000</v>
      </c>
      <c r="C31" s="466">
        <v>7000</v>
      </c>
      <c r="D31" s="466">
        <v>7000</v>
      </c>
      <c r="E31" s="458">
        <v>0</v>
      </c>
      <c r="F31" s="458">
        <v>0</v>
      </c>
      <c r="G31" s="449"/>
      <c r="H31" s="449"/>
      <c r="I31" s="458"/>
    </row>
    <row r="32" spans="1:9" x14ac:dyDescent="0.3">
      <c r="A32" s="459" t="s">
        <v>367</v>
      </c>
      <c r="B32" s="466"/>
      <c r="C32" s="466"/>
      <c r="D32" s="466"/>
      <c r="E32" s="449"/>
      <c r="F32" s="449"/>
      <c r="G32" s="449"/>
      <c r="H32" s="449"/>
      <c r="I32" s="458"/>
    </row>
    <row r="33" spans="1:9" x14ac:dyDescent="0.3">
      <c r="A33" s="449" t="s">
        <v>839</v>
      </c>
      <c r="B33" s="466">
        <v>7842000</v>
      </c>
      <c r="C33" s="466">
        <v>6082200</v>
      </c>
      <c r="D33" s="466">
        <v>6050000</v>
      </c>
      <c r="E33" s="449"/>
      <c r="F33" s="449"/>
      <c r="G33" s="449"/>
      <c r="H33" s="449"/>
      <c r="I33" s="458"/>
    </row>
    <row r="34" spans="1:9" x14ac:dyDescent="0.3">
      <c r="A34" s="449" t="s">
        <v>840</v>
      </c>
      <c r="B34" s="466">
        <v>7788000</v>
      </c>
      <c r="C34" s="466">
        <v>5983200</v>
      </c>
      <c r="D34" s="466">
        <v>5933000</v>
      </c>
      <c r="E34" s="449"/>
      <c r="F34" s="449"/>
      <c r="G34" s="466">
        <v>4749000</v>
      </c>
      <c r="H34" s="466">
        <v>3955000</v>
      </c>
      <c r="I34" s="458">
        <v>5.5564919377493117E-2</v>
      </c>
    </row>
    <row r="38" spans="1:9" ht="31" x14ac:dyDescent="0.3">
      <c r="A38" s="461" t="s">
        <v>858</v>
      </c>
      <c r="B38" s="63">
        <v>2024</v>
      </c>
    </row>
    <row r="39" spans="1:9" x14ac:dyDescent="0.3">
      <c r="A39" s="377" t="s">
        <v>370</v>
      </c>
      <c r="B39" s="467">
        <v>1117000</v>
      </c>
    </row>
    <row r="40" spans="1:9" x14ac:dyDescent="0.3">
      <c r="A40" s="377" t="s">
        <v>371</v>
      </c>
      <c r="B40" s="467">
        <v>1133000</v>
      </c>
    </row>
    <row r="43" spans="1:9" ht="46.5" x14ac:dyDescent="0.3">
      <c r="A43" s="461" t="s">
        <v>859</v>
      </c>
      <c r="B43" s="63">
        <v>2024</v>
      </c>
      <c r="C43" s="63">
        <v>2024</v>
      </c>
      <c r="D43" s="63">
        <v>2023</v>
      </c>
      <c r="E43" s="63">
        <v>2023</v>
      </c>
      <c r="F43" s="63">
        <v>2018</v>
      </c>
      <c r="G43" s="63">
        <v>2018</v>
      </c>
    </row>
    <row r="44" spans="1:9" x14ac:dyDescent="0.3">
      <c r="A44" s="377" t="s">
        <v>372</v>
      </c>
      <c r="B44" s="467">
        <v>598000</v>
      </c>
      <c r="C44" s="380">
        <v>0.26577777777777778</v>
      </c>
      <c r="D44" s="467">
        <v>610599.8191540566</v>
      </c>
      <c r="E44" s="380">
        <v>0.27942516460139305</v>
      </c>
      <c r="F44" s="467">
        <v>613900</v>
      </c>
      <c r="G44" s="380">
        <v>0.24200733236094138</v>
      </c>
    </row>
    <row r="45" spans="1:9" x14ac:dyDescent="0.3">
      <c r="A45" s="377" t="s">
        <v>373</v>
      </c>
      <c r="B45" s="467">
        <v>1652000</v>
      </c>
      <c r="C45" s="380">
        <v>0.73422222222222222</v>
      </c>
      <c r="D45" s="467">
        <v>1574600</v>
      </c>
      <c r="E45" s="380">
        <v>0.72057483539860689</v>
      </c>
      <c r="F45" s="467">
        <v>1922800</v>
      </c>
      <c r="G45" s="380">
        <v>0.75799266763905859</v>
      </c>
    </row>
    <row r="50" spans="1:4" ht="31" x14ac:dyDescent="0.3">
      <c r="A50" s="461" t="s">
        <v>841</v>
      </c>
      <c r="B50" s="63">
        <v>2024</v>
      </c>
    </row>
    <row r="51" spans="1:4" x14ac:dyDescent="0.3">
      <c r="A51" s="377" t="s">
        <v>704</v>
      </c>
      <c r="B51" s="467">
        <v>20000</v>
      </c>
    </row>
    <row r="52" spans="1:4" x14ac:dyDescent="0.3">
      <c r="A52" s="377" t="s">
        <v>374</v>
      </c>
      <c r="B52" s="467">
        <v>5000</v>
      </c>
    </row>
    <row r="55" spans="1:4" ht="31" x14ac:dyDescent="0.3">
      <c r="A55" s="461" t="s">
        <v>842</v>
      </c>
      <c r="B55" s="492">
        <v>2024</v>
      </c>
      <c r="C55" s="492"/>
    </row>
    <row r="56" spans="1:4" x14ac:dyDescent="0.3">
      <c r="B56" s="460" t="s">
        <v>375</v>
      </c>
      <c r="C56" s="460" t="s">
        <v>376</v>
      </c>
    </row>
    <row r="57" spans="1:4" x14ac:dyDescent="0.3">
      <c r="A57" s="377" t="s">
        <v>705</v>
      </c>
      <c r="B57" s="467">
        <v>202000</v>
      </c>
      <c r="C57" s="380">
        <v>0.34237288135593219</v>
      </c>
    </row>
    <row r="58" spans="1:4" x14ac:dyDescent="0.3">
      <c r="A58" s="377" t="s">
        <v>860</v>
      </c>
      <c r="B58" s="467">
        <v>151000</v>
      </c>
      <c r="C58" s="380">
        <v>0.25593220338983053</v>
      </c>
    </row>
    <row r="59" spans="1:4" x14ac:dyDescent="0.3">
      <c r="A59" s="377" t="s">
        <v>377</v>
      </c>
      <c r="B59" s="467">
        <v>237000</v>
      </c>
      <c r="C59" s="380">
        <v>0.40169491525423728</v>
      </c>
    </row>
    <row r="60" spans="1:4" x14ac:dyDescent="0.3">
      <c r="A60" s="377" t="s">
        <v>861</v>
      </c>
      <c r="B60" s="467">
        <v>0</v>
      </c>
      <c r="C60" s="380">
        <v>0</v>
      </c>
    </row>
    <row r="61" spans="1:4" x14ac:dyDescent="0.3">
      <c r="A61" s="377" t="s">
        <v>48</v>
      </c>
      <c r="B61" s="467">
        <v>590000</v>
      </c>
      <c r="C61" s="380">
        <v>1</v>
      </c>
    </row>
    <row r="64" spans="1:4" ht="77.5" x14ac:dyDescent="0.3">
      <c r="A64" s="461" t="s">
        <v>843</v>
      </c>
      <c r="B64" s="461" t="s">
        <v>378</v>
      </c>
      <c r="C64" s="461" t="s">
        <v>379</v>
      </c>
      <c r="D64" s="461" t="s">
        <v>577</v>
      </c>
    </row>
    <row r="65" spans="1:4" ht="14.5" x14ac:dyDescent="0.35">
      <c r="A65" s="377" t="s">
        <v>380</v>
      </c>
      <c r="B65" s="467">
        <v>383000</v>
      </c>
      <c r="C65" s="379">
        <v>0</v>
      </c>
      <c r="D65" s="379">
        <v>0.10719283515253289</v>
      </c>
    </row>
    <row r="66" spans="1:4" ht="14.5" x14ac:dyDescent="0.35">
      <c r="A66" s="377" t="s">
        <v>381</v>
      </c>
      <c r="B66" s="467">
        <v>89000</v>
      </c>
      <c r="C66" s="379">
        <v>0</v>
      </c>
      <c r="D66" s="379">
        <v>2.4909040022390149E-2</v>
      </c>
    </row>
    <row r="67" spans="1:4" ht="14.5" x14ac:dyDescent="0.35">
      <c r="A67" s="377" t="s">
        <v>382</v>
      </c>
      <c r="B67" s="467">
        <v>20000</v>
      </c>
      <c r="C67" s="379">
        <v>0</v>
      </c>
      <c r="D67" s="379">
        <v>5.5975370836831798E-3</v>
      </c>
    </row>
    <row r="68" spans="1:4" ht="14.5" x14ac:dyDescent="0.35">
      <c r="A68" s="377" t="s">
        <v>383</v>
      </c>
      <c r="B68" s="467">
        <v>2274000</v>
      </c>
      <c r="C68" s="379">
        <v>0.2262532981530343</v>
      </c>
      <c r="D68" s="379">
        <v>0.63643996641477751</v>
      </c>
    </row>
    <row r="69" spans="1:4" ht="14.5" x14ac:dyDescent="0.35">
      <c r="A69" s="377" t="s">
        <v>384</v>
      </c>
      <c r="B69" s="467">
        <v>2058000</v>
      </c>
      <c r="C69" s="379">
        <v>0.25</v>
      </c>
      <c r="D69" s="379">
        <v>0.57598656591099917</v>
      </c>
    </row>
    <row r="70" spans="1:4" ht="14.5" x14ac:dyDescent="0.35">
      <c r="A70" s="377" t="s">
        <v>385</v>
      </c>
      <c r="B70" s="467">
        <v>55000</v>
      </c>
      <c r="C70" s="379">
        <v>0</v>
      </c>
      <c r="D70" s="379">
        <v>1.5393226980128743E-2</v>
      </c>
    </row>
    <row r="71" spans="1:4" ht="14.5" x14ac:dyDescent="0.35">
      <c r="A71" s="377" t="s">
        <v>386</v>
      </c>
      <c r="B71" s="467">
        <v>364000</v>
      </c>
      <c r="C71" s="379">
        <v>0</v>
      </c>
      <c r="D71" s="379">
        <v>0.10187517492303387</v>
      </c>
    </row>
    <row r="72" spans="1:4" ht="14.5" x14ac:dyDescent="0.35">
      <c r="A72" s="377" t="s">
        <v>387</v>
      </c>
      <c r="B72" s="467">
        <v>18000</v>
      </c>
      <c r="C72" s="379">
        <v>0</v>
      </c>
      <c r="D72" s="379">
        <v>5.0377833753148613E-3</v>
      </c>
    </row>
    <row r="73" spans="1:4" ht="14.5" x14ac:dyDescent="0.35">
      <c r="A73" s="377" t="s">
        <v>388</v>
      </c>
      <c r="B73" s="467">
        <v>14000</v>
      </c>
      <c r="C73" s="379">
        <v>0.85</v>
      </c>
      <c r="D73" s="379">
        <v>3.9182759585782252E-3</v>
      </c>
    </row>
    <row r="74" spans="1:4" ht="14.5" x14ac:dyDescent="0.35">
      <c r="A74" s="377" t="s">
        <v>389</v>
      </c>
      <c r="B74" s="467">
        <v>344000</v>
      </c>
      <c r="C74" s="379">
        <v>0</v>
      </c>
      <c r="D74" s="379">
        <v>9.6277637839350685E-2</v>
      </c>
    </row>
    <row r="75" spans="1:4" ht="14.5" x14ac:dyDescent="0.35">
      <c r="A75" s="377" t="s">
        <v>390</v>
      </c>
      <c r="B75" s="467">
        <v>5000</v>
      </c>
      <c r="C75" s="379">
        <v>0</v>
      </c>
      <c r="D75" s="379">
        <v>1.399384270920795E-3</v>
      </c>
    </row>
    <row r="76" spans="1:4" ht="14.5" x14ac:dyDescent="0.35">
      <c r="A76" s="377" t="s">
        <v>391</v>
      </c>
      <c r="B76" s="467">
        <v>7000</v>
      </c>
      <c r="C76" s="379">
        <v>0</v>
      </c>
      <c r="D76" s="379">
        <v>1.9591379792891126E-3</v>
      </c>
    </row>
    <row r="79" spans="1:4" ht="31" x14ac:dyDescent="0.3">
      <c r="A79" s="461" t="s">
        <v>844</v>
      </c>
      <c r="B79" s="463">
        <v>2024</v>
      </c>
      <c r="C79" s="463" t="s">
        <v>685</v>
      </c>
    </row>
    <row r="80" spans="1:4" x14ac:dyDescent="0.3">
      <c r="A80" s="377" t="s">
        <v>127</v>
      </c>
      <c r="B80" s="467">
        <v>849500</v>
      </c>
      <c r="C80" s="467">
        <v>451300</v>
      </c>
    </row>
    <row r="81" spans="1:3" x14ac:dyDescent="0.3">
      <c r="A81" s="377" t="s">
        <v>313</v>
      </c>
      <c r="B81" s="467">
        <v>37400</v>
      </c>
      <c r="C81" s="467">
        <v>40500</v>
      </c>
    </row>
    <row r="82" spans="1:3" x14ac:dyDescent="0.3">
      <c r="A82" s="377" t="s">
        <v>128</v>
      </c>
      <c r="B82" s="467">
        <v>39000</v>
      </c>
      <c r="C82" s="467">
        <v>37000</v>
      </c>
    </row>
    <row r="83" spans="1:3" x14ac:dyDescent="0.3">
      <c r="A83" s="377" t="s">
        <v>393</v>
      </c>
      <c r="B83" s="467">
        <v>3347500</v>
      </c>
      <c r="C83" s="467">
        <v>3347500</v>
      </c>
    </row>
    <row r="84" spans="1:3" x14ac:dyDescent="0.3">
      <c r="A84" s="377" t="s">
        <v>48</v>
      </c>
      <c r="B84" s="467">
        <v>4273400</v>
      </c>
      <c r="C84" s="467">
        <v>3876300</v>
      </c>
    </row>
    <row r="86" spans="1:3" ht="25.25" customHeight="1" x14ac:dyDescent="0.3">
      <c r="A86" s="494" t="s">
        <v>862</v>
      </c>
      <c r="B86" s="494"/>
      <c r="C86" s="494"/>
    </row>
    <row r="88" spans="1:3" ht="31" x14ac:dyDescent="0.3">
      <c r="A88" s="461" t="s">
        <v>845</v>
      </c>
      <c r="B88" s="463">
        <v>2024</v>
      </c>
      <c r="C88" s="463" t="s">
        <v>685</v>
      </c>
    </row>
    <row r="89" spans="1:3" x14ac:dyDescent="0.3">
      <c r="A89" s="377" t="s">
        <v>706</v>
      </c>
      <c r="B89" s="467">
        <v>5800000</v>
      </c>
      <c r="C89" s="468" t="s">
        <v>863</v>
      </c>
    </row>
    <row r="90" spans="1:3" x14ac:dyDescent="0.3">
      <c r="A90" s="377" t="s">
        <v>707</v>
      </c>
      <c r="B90" s="467">
        <v>4300000</v>
      </c>
      <c r="C90" s="467">
        <v>3900000</v>
      </c>
    </row>
    <row r="91" spans="1:3" x14ac:dyDescent="0.3">
      <c r="C91" s="467"/>
    </row>
    <row r="94" spans="1:3" ht="31" x14ac:dyDescent="0.3">
      <c r="A94" s="461" t="s">
        <v>864</v>
      </c>
      <c r="B94" s="463">
        <v>2024</v>
      </c>
      <c r="C94" s="463">
        <v>2023</v>
      </c>
    </row>
    <row r="95" spans="1:3" ht="26.5" x14ac:dyDescent="0.35">
      <c r="A95" s="462" t="s">
        <v>865</v>
      </c>
      <c r="B95" s="382">
        <f>ROUND(528711577,-3)</f>
        <v>528712000</v>
      </c>
      <c r="C95" s="381">
        <v>577068300</v>
      </c>
    </row>
    <row r="97" spans="1:4" ht="43.75" customHeight="1" x14ac:dyDescent="0.3">
      <c r="A97" s="493" t="s">
        <v>866</v>
      </c>
      <c r="B97" s="493"/>
      <c r="C97" s="493"/>
    </row>
    <row r="100" spans="1:4" ht="15.5" x14ac:dyDescent="0.3">
      <c r="A100" s="461" t="s">
        <v>708</v>
      </c>
      <c r="B100" s="463">
        <v>2024</v>
      </c>
      <c r="C100" s="463">
        <v>2023</v>
      </c>
      <c r="D100" s="463" t="s">
        <v>709</v>
      </c>
    </row>
    <row r="101" spans="1:4" ht="14.5" x14ac:dyDescent="0.35">
      <c r="A101" s="377" t="s">
        <v>846</v>
      </c>
      <c r="B101" s="377">
        <v>1.7350157728706626E-3</v>
      </c>
      <c r="C101" s="377">
        <v>1.7027435610302351E-3</v>
      </c>
      <c r="D101" s="379">
        <v>1.8953066438789801E-2</v>
      </c>
    </row>
    <row r="102" spans="1:4" ht="14.5" x14ac:dyDescent="0.35">
      <c r="A102" s="377" t="s">
        <v>847</v>
      </c>
      <c r="B102" s="377">
        <v>1.7014625752796099E-3</v>
      </c>
      <c r="C102" s="377">
        <v>1.6750279955207166E-3</v>
      </c>
      <c r="D102" s="379">
        <v>1.5781574892827832E-2</v>
      </c>
    </row>
    <row r="104" spans="1:4" ht="31" x14ac:dyDescent="0.3">
      <c r="A104" s="461" t="s">
        <v>849</v>
      </c>
      <c r="B104" s="463">
        <v>2018</v>
      </c>
      <c r="C104" s="463">
        <v>2025</v>
      </c>
      <c r="D104" s="463">
        <v>2030</v>
      </c>
    </row>
    <row r="105" spans="1:4" x14ac:dyDescent="0.3">
      <c r="A105" s="377" t="s">
        <v>848</v>
      </c>
      <c r="B105" s="382">
        <v>6117</v>
      </c>
      <c r="C105" s="382">
        <v>1368</v>
      </c>
      <c r="D105" s="382">
        <v>452</v>
      </c>
    </row>
    <row r="106" spans="1:4" x14ac:dyDescent="0.3">
      <c r="A106" s="377" t="s">
        <v>710</v>
      </c>
      <c r="C106" s="383">
        <v>6.0439560439560433E-2</v>
      </c>
      <c r="D106" s="383">
        <v>0.02</v>
      </c>
    </row>
    <row r="107" spans="1:4" x14ac:dyDescent="0.3">
      <c r="A107" s="377" t="s">
        <v>711</v>
      </c>
      <c r="C107" s="383"/>
      <c r="D107" s="383"/>
    </row>
    <row r="108" spans="1:4" x14ac:dyDescent="0.3">
      <c r="A108" s="377" t="s">
        <v>712</v>
      </c>
      <c r="C108" s="383">
        <v>1.648351648351648E-2</v>
      </c>
      <c r="D108" s="383">
        <v>0.35</v>
      </c>
    </row>
    <row r="109" spans="1:4" x14ac:dyDescent="0.3">
      <c r="A109" s="377" t="s">
        <v>713</v>
      </c>
      <c r="C109" s="383"/>
      <c r="D109" s="383"/>
    </row>
    <row r="110" spans="1:4" x14ac:dyDescent="0.3">
      <c r="A110" s="377" t="s">
        <v>714</v>
      </c>
      <c r="C110" s="383">
        <v>8.8999999999999996E-2</v>
      </c>
      <c r="D110" s="383">
        <v>0.01</v>
      </c>
    </row>
    <row r="111" spans="1:4" x14ac:dyDescent="0.3">
      <c r="A111" s="377" t="s">
        <v>715</v>
      </c>
      <c r="C111" s="383"/>
      <c r="D111" s="383"/>
    </row>
    <row r="112" spans="1:4" x14ac:dyDescent="0.3">
      <c r="A112" s="377" t="s">
        <v>716</v>
      </c>
      <c r="C112" s="383">
        <v>0</v>
      </c>
      <c r="D112" s="383">
        <v>0.21</v>
      </c>
    </row>
    <row r="113" spans="1:4" x14ac:dyDescent="0.3">
      <c r="A113" s="377" t="s">
        <v>717</v>
      </c>
      <c r="C113" s="383"/>
      <c r="D113" s="383"/>
    </row>
    <row r="114" spans="1:4" x14ac:dyDescent="0.3">
      <c r="A114" s="377" t="s">
        <v>718</v>
      </c>
      <c r="C114" s="383"/>
      <c r="D114" s="383"/>
    </row>
    <row r="115" spans="1:4" x14ac:dyDescent="0.3">
      <c r="A115" s="377" t="s">
        <v>3</v>
      </c>
      <c r="C115" s="383">
        <v>0.83516483516483497</v>
      </c>
      <c r="D115" s="383">
        <v>0.41</v>
      </c>
    </row>
  </sheetData>
  <mergeCells count="8">
    <mergeCell ref="B55:C55"/>
    <mergeCell ref="A97:C97"/>
    <mergeCell ref="A86:C86"/>
    <mergeCell ref="A1:I1"/>
    <mergeCell ref="B5:F5"/>
    <mergeCell ref="E6:F6"/>
    <mergeCell ref="G5:I6"/>
    <mergeCell ref="A5:A7"/>
  </mergeCell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D85B0-EB41-411B-917B-99FA49E3A564}">
  <sheetPr>
    <tabColor theme="9" tint="0.79998168889431442"/>
  </sheetPr>
  <dimension ref="A1:H46"/>
  <sheetViews>
    <sheetView showGridLines="0" topLeftCell="A18" workbookViewId="0">
      <selection activeCell="K3" sqref="K3"/>
    </sheetView>
  </sheetViews>
  <sheetFormatPr baseColWidth="10" defaultColWidth="11.453125" defaultRowHeight="14.5" x14ac:dyDescent="0.35"/>
  <cols>
    <col min="1" max="1" width="28.6328125" style="84" customWidth="1"/>
    <col min="2" max="16384" width="11.453125" style="84"/>
  </cols>
  <sheetData>
    <row r="1" spans="1:8" ht="26" x14ac:dyDescent="0.35">
      <c r="A1" s="483" t="s">
        <v>478</v>
      </c>
      <c r="B1" s="483"/>
      <c r="C1" s="483"/>
      <c r="D1" s="483"/>
      <c r="E1" s="483"/>
      <c r="F1" s="483"/>
      <c r="G1" s="483"/>
      <c r="H1" s="483"/>
    </row>
    <row r="3" spans="1:8" x14ac:dyDescent="0.35">
      <c r="A3" s="308" t="s">
        <v>395</v>
      </c>
      <c r="B3" s="372"/>
      <c r="C3" s="372"/>
      <c r="D3" s="372"/>
      <c r="E3" s="372"/>
      <c r="F3" s="372"/>
      <c r="G3" s="372"/>
      <c r="H3" s="372"/>
    </row>
    <row r="5" spans="1:8" x14ac:dyDescent="0.35">
      <c r="A5" s="498" t="s">
        <v>396</v>
      </c>
      <c r="B5" s="498"/>
      <c r="C5" s="498"/>
      <c r="D5" s="498"/>
      <c r="E5" s="498"/>
      <c r="F5" s="498"/>
      <c r="G5" s="498"/>
      <c r="H5" s="498"/>
    </row>
    <row r="6" spans="1:8" x14ac:dyDescent="0.35">
      <c r="A6" s="498"/>
      <c r="B6" s="498"/>
      <c r="C6" s="498"/>
      <c r="D6" s="498"/>
      <c r="E6" s="498"/>
      <c r="F6" s="498"/>
      <c r="G6" s="498"/>
      <c r="H6" s="498"/>
    </row>
    <row r="7" spans="1:8" x14ac:dyDescent="0.35">
      <c r="A7" s="498"/>
      <c r="B7" s="498"/>
      <c r="C7" s="498"/>
      <c r="D7" s="498"/>
      <c r="E7" s="498"/>
      <c r="F7" s="498"/>
      <c r="G7" s="498"/>
      <c r="H7" s="498"/>
    </row>
    <row r="9" spans="1:8" x14ac:dyDescent="0.35">
      <c r="A9" s="308" t="s">
        <v>364</v>
      </c>
      <c r="B9" s="308"/>
      <c r="C9" s="308"/>
      <c r="D9" s="308"/>
      <c r="E9" s="308"/>
      <c r="F9" s="308"/>
      <c r="G9" s="308"/>
      <c r="H9" s="308"/>
    </row>
    <row r="11" spans="1:8" x14ac:dyDescent="0.35">
      <c r="A11" s="498" t="s">
        <v>397</v>
      </c>
      <c r="B11" s="499"/>
      <c r="C11" s="499"/>
      <c r="D11" s="499"/>
      <c r="E11" s="499"/>
      <c r="F11" s="499"/>
      <c r="G11" s="499"/>
      <c r="H11" s="499"/>
    </row>
    <row r="12" spans="1:8" x14ac:dyDescent="0.35">
      <c r="A12" s="499"/>
      <c r="B12" s="499"/>
      <c r="C12" s="499"/>
      <c r="D12" s="499"/>
      <c r="E12" s="499"/>
      <c r="F12" s="499"/>
      <c r="G12" s="499"/>
      <c r="H12" s="499"/>
    </row>
    <row r="13" spans="1:8" ht="261.5" customHeight="1" x14ac:dyDescent="0.35">
      <c r="A13" s="499"/>
      <c r="B13" s="499"/>
      <c r="C13" s="499"/>
      <c r="D13" s="499"/>
      <c r="E13" s="499"/>
      <c r="F13" s="499"/>
      <c r="G13" s="499"/>
      <c r="H13" s="499"/>
    </row>
    <row r="16" spans="1:8" x14ac:dyDescent="0.35">
      <c r="A16" s="308" t="s">
        <v>366</v>
      </c>
      <c r="B16" s="308"/>
      <c r="C16" s="308"/>
      <c r="D16" s="308"/>
      <c r="E16" s="308"/>
      <c r="F16" s="308"/>
      <c r="G16" s="308"/>
      <c r="H16" s="308"/>
    </row>
    <row r="18" spans="1:8" ht="132.5" customHeight="1" x14ac:dyDescent="0.35">
      <c r="A18" s="498" t="s">
        <v>398</v>
      </c>
      <c r="B18" s="498"/>
      <c r="C18" s="498"/>
      <c r="D18" s="498"/>
      <c r="E18" s="498"/>
      <c r="F18" s="498"/>
      <c r="G18" s="498"/>
      <c r="H18" s="498"/>
    </row>
    <row r="20" spans="1:8" x14ac:dyDescent="0.35">
      <c r="A20" s="308" t="s">
        <v>399</v>
      </c>
      <c r="B20" s="308"/>
      <c r="C20" s="308"/>
      <c r="D20" s="308"/>
      <c r="E20" s="308"/>
      <c r="F20" s="308"/>
      <c r="G20" s="308"/>
      <c r="H20" s="308"/>
    </row>
    <row r="23" spans="1:8" x14ac:dyDescent="0.35">
      <c r="A23" s="498" t="s">
        <v>400</v>
      </c>
      <c r="B23" s="498"/>
      <c r="C23" s="498"/>
      <c r="D23" s="498"/>
      <c r="E23" s="498"/>
      <c r="F23" s="498"/>
      <c r="G23" s="498"/>
      <c r="H23" s="498"/>
    </row>
    <row r="24" spans="1:8" ht="144" customHeight="1" x14ac:dyDescent="0.35">
      <c r="A24" s="498"/>
      <c r="B24" s="498"/>
      <c r="C24" s="498"/>
      <c r="D24" s="498"/>
      <c r="E24" s="498"/>
      <c r="F24" s="498"/>
      <c r="G24" s="498"/>
      <c r="H24" s="498"/>
    </row>
    <row r="26" spans="1:8" x14ac:dyDescent="0.35">
      <c r="A26" s="308" t="s">
        <v>401</v>
      </c>
      <c r="B26" s="308"/>
      <c r="C26" s="308"/>
      <c r="D26" s="308"/>
      <c r="E26" s="308"/>
      <c r="F26" s="308"/>
      <c r="G26" s="308"/>
      <c r="H26" s="308"/>
    </row>
    <row r="27" spans="1:8" x14ac:dyDescent="0.35">
      <c r="A27" s="373" t="s">
        <v>402</v>
      </c>
    </row>
    <row r="30" spans="1:8" ht="26" customHeight="1" x14ac:dyDescent="0.35">
      <c r="A30" s="374" t="s">
        <v>403</v>
      </c>
      <c r="B30" s="498" t="s">
        <v>404</v>
      </c>
      <c r="C30" s="498"/>
      <c r="D30" s="498"/>
      <c r="E30" s="498"/>
      <c r="F30" s="498"/>
      <c r="G30" s="498"/>
      <c r="H30" s="498"/>
    </row>
    <row r="31" spans="1:8" ht="21.5" customHeight="1" x14ac:dyDescent="0.35">
      <c r="B31" s="498"/>
      <c r="C31" s="498"/>
      <c r="D31" s="498"/>
      <c r="E31" s="498"/>
      <c r="F31" s="498"/>
      <c r="G31" s="498"/>
      <c r="H31" s="498"/>
    </row>
    <row r="33" spans="1:8" x14ac:dyDescent="0.35">
      <c r="A33" s="84" t="s">
        <v>405</v>
      </c>
    </row>
    <row r="34" spans="1:8" x14ac:dyDescent="0.35">
      <c r="A34" s="110" t="s">
        <v>406</v>
      </c>
      <c r="B34" s="110" t="s">
        <v>407</v>
      </c>
    </row>
    <row r="35" spans="1:8" ht="130.5" customHeight="1" x14ac:dyDescent="0.35">
      <c r="A35" s="375" t="s">
        <v>383</v>
      </c>
      <c r="B35" s="498" t="s">
        <v>408</v>
      </c>
      <c r="C35" s="498"/>
      <c r="D35" s="498"/>
      <c r="E35" s="498"/>
      <c r="F35" s="498"/>
      <c r="G35" s="498"/>
      <c r="H35" s="498"/>
    </row>
    <row r="36" spans="1:8" ht="114" customHeight="1" x14ac:dyDescent="0.35">
      <c r="A36" s="375" t="s">
        <v>409</v>
      </c>
      <c r="B36" s="498" t="s">
        <v>410</v>
      </c>
      <c r="C36" s="498"/>
      <c r="D36" s="498"/>
      <c r="E36" s="498"/>
      <c r="F36" s="498"/>
      <c r="G36" s="498"/>
      <c r="H36" s="498"/>
    </row>
    <row r="37" spans="1:8" ht="33.5" customHeight="1" x14ac:dyDescent="0.35">
      <c r="A37" s="376" t="s">
        <v>411</v>
      </c>
      <c r="B37" s="498" t="s">
        <v>412</v>
      </c>
      <c r="C37" s="498"/>
      <c r="D37" s="498"/>
      <c r="E37" s="498"/>
      <c r="F37" s="498"/>
      <c r="G37" s="498"/>
      <c r="H37" s="498"/>
    </row>
    <row r="38" spans="1:8" ht="99.5" customHeight="1" x14ac:dyDescent="0.35">
      <c r="A38" s="374" t="s">
        <v>389</v>
      </c>
      <c r="B38" s="498" t="s">
        <v>413</v>
      </c>
      <c r="C38" s="498"/>
      <c r="D38" s="498"/>
      <c r="E38" s="498"/>
      <c r="F38" s="498"/>
      <c r="G38" s="498"/>
      <c r="H38" s="498"/>
    </row>
    <row r="39" spans="1:8" x14ac:dyDescent="0.35">
      <c r="A39" s="374" t="s">
        <v>414</v>
      </c>
      <c r="B39" s="500" t="s">
        <v>415</v>
      </c>
      <c r="C39" s="500"/>
      <c r="D39" s="500"/>
      <c r="E39" s="500"/>
      <c r="F39" s="500"/>
      <c r="G39" s="500"/>
      <c r="H39" s="500"/>
    </row>
    <row r="43" spans="1:8" x14ac:dyDescent="0.35">
      <c r="A43" s="308" t="s">
        <v>416</v>
      </c>
      <c r="B43" s="308"/>
      <c r="C43" s="308"/>
      <c r="D43" s="308"/>
      <c r="E43" s="308"/>
      <c r="F43" s="308"/>
      <c r="G43" s="308"/>
      <c r="H43" s="308"/>
    </row>
    <row r="44" spans="1:8" x14ac:dyDescent="0.35">
      <c r="A44" s="340" t="s">
        <v>417</v>
      </c>
      <c r="B44" s="311"/>
    </row>
    <row r="46" spans="1:8" ht="176.5" customHeight="1" x14ac:dyDescent="0.35">
      <c r="A46" s="501" t="s">
        <v>418</v>
      </c>
      <c r="B46" s="501"/>
      <c r="C46" s="501"/>
      <c r="D46" s="501"/>
      <c r="E46" s="501"/>
      <c r="F46" s="501"/>
      <c r="G46" s="501"/>
      <c r="H46" s="501"/>
    </row>
  </sheetData>
  <mergeCells count="12">
    <mergeCell ref="B36:H36"/>
    <mergeCell ref="B37:H37"/>
    <mergeCell ref="B38:H38"/>
    <mergeCell ref="B39:H39"/>
    <mergeCell ref="A46:H46"/>
    <mergeCell ref="B30:H31"/>
    <mergeCell ref="B35:H35"/>
    <mergeCell ref="A1:H1"/>
    <mergeCell ref="A5:H7"/>
    <mergeCell ref="A11:H13"/>
    <mergeCell ref="A18:H18"/>
    <mergeCell ref="A23:H24"/>
  </mergeCells>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C7A0D69ACC8B264C9008DC6674BD4D36" ma:contentTypeVersion="17" ma:contentTypeDescription="Ein neues Dokument erstellen." ma:contentTypeScope="" ma:versionID="68ef063543c9434cbe22518ace266581">
  <xsd:schema xmlns:xsd="http://www.w3.org/2001/XMLSchema" xmlns:xs="http://www.w3.org/2001/XMLSchema" xmlns:p="http://schemas.microsoft.com/office/2006/metadata/properties" xmlns:ns2="42a1ff34-b426-4071-bf57-96d61536e751" xmlns:ns3="706f2c79-6fee-4181-b98e-7885a85cc060" targetNamespace="http://schemas.microsoft.com/office/2006/metadata/properties" ma:root="true" ma:fieldsID="df510c9f05e60dfee3c34cf9b379e219" ns2:_="" ns3:_="">
    <xsd:import namespace="42a1ff34-b426-4071-bf57-96d61536e751"/>
    <xsd:import namespace="706f2c79-6fee-4181-b98e-7885a85cc06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a1ff34-b426-4071-bf57-96d61536e7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Bildmarkierungen" ma:readOnly="false" ma:fieldId="{5cf76f15-5ced-4ddc-b409-7134ff3c332f}" ma:taxonomyMulti="true" ma:sspId="c39f2f88-c28d-410f-855d-f0776c0d3039"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ternalName="MediaServiceLocation"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06f2c79-6fee-4181-b98e-7885a85cc060"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element name="TaxCatchAll" ma:index="16" nillable="true" ma:displayName="Taxonomy Catch All Column" ma:hidden="true" ma:list="{aaeaa203-0bca-4c03-ad5d-086dc738828c}" ma:internalName="TaxCatchAll" ma:showField="CatchAllData" ma:web="706f2c79-6fee-4181-b98e-7885a85cc06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42a1ff34-b426-4071-bf57-96d61536e751">
      <Terms xmlns="http://schemas.microsoft.com/office/infopath/2007/PartnerControls"/>
    </lcf76f155ced4ddcb4097134ff3c332f>
    <TaxCatchAll xmlns="706f2c79-6fee-4181-b98e-7885a85cc060" xsi:nil="true"/>
    <SharedWithUsers xmlns="706f2c79-6fee-4181-b98e-7885a85cc060">
      <UserInfo>
        <DisplayName>Michael Joos</DisplayName>
        <AccountId>24</AccountId>
        <AccountType/>
      </UserInfo>
    </SharedWithUsers>
  </documentManagement>
</p:properties>
</file>

<file path=customXml/itemProps1.xml><?xml version="1.0" encoding="utf-8"?>
<ds:datastoreItem xmlns:ds="http://schemas.openxmlformats.org/officeDocument/2006/customXml" ds:itemID="{489D38FE-EECB-4F3C-8361-7A8BEE92C4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a1ff34-b426-4071-bf57-96d61536e751"/>
    <ds:schemaRef ds:uri="706f2c79-6fee-4181-b98e-7885a85cc0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D447729-9F3E-4DE8-B658-739BD48D3CD6}">
  <ds:schemaRefs>
    <ds:schemaRef ds:uri="http://schemas.microsoft.com/sharepoint/v3/contenttype/forms"/>
  </ds:schemaRefs>
</ds:datastoreItem>
</file>

<file path=customXml/itemProps3.xml><?xml version="1.0" encoding="utf-8"?>
<ds:datastoreItem xmlns:ds="http://schemas.openxmlformats.org/officeDocument/2006/customXml" ds:itemID="{09082104-7850-4706-83B9-2955904E243F}">
  <ds:schemaRefs>
    <ds:schemaRef ds:uri="http://schemas.microsoft.com/office/2006/metadata/properties"/>
    <ds:schemaRef ds:uri="http://purl.org/dc/terms/"/>
    <ds:schemaRef ds:uri="http://schemas.microsoft.com/office/2006/documentManagement/types"/>
    <ds:schemaRef ds:uri="http://purl.org/dc/dcmitype/"/>
    <ds:schemaRef ds:uri="42a1ff34-b426-4071-bf57-96d61536e751"/>
    <ds:schemaRef ds:uri="706f2c79-6fee-4181-b98e-7885a85cc060"/>
    <ds:schemaRef ds:uri="http://purl.org/dc/elements/1.1/"/>
    <ds:schemaRef ds:uri="http://schemas.microsoft.com/office/infopath/2007/PartnerControls"/>
    <ds:schemaRef ds:uri="http://schemas.openxmlformats.org/package/2006/metadata/core-properties"/>
    <ds:schemaRef ds:uri="http://www.w3.org/XML/1998/namespace"/>
  </ds:schemaRefs>
</ds:datastoreItem>
</file>

<file path=docMetadata/LabelInfo.xml><?xml version="1.0" encoding="utf-8"?>
<clbl:labelList xmlns:clbl="http://schemas.microsoft.com/office/2020/mipLabelMetadata">
  <clbl:label id="{9ed9df57-6107-465f-b416-456b5ec3294b}" enabled="1" method="Privileged" siteId="{651b43ce-ccb8-4301-b551-b04dd872d40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4" baseType="variant">
      <vt:variant>
        <vt:lpstr>Arbeitsblätter</vt:lpstr>
      </vt:variant>
      <vt:variant>
        <vt:i4>28</vt:i4>
      </vt:variant>
      <vt:variant>
        <vt:lpstr>Benannte Bereiche</vt:lpstr>
      </vt:variant>
      <vt:variant>
        <vt:i4>6</vt:i4>
      </vt:variant>
    </vt:vector>
  </HeadingPairs>
  <TitlesOfParts>
    <vt:vector size="34" baseType="lpstr">
      <vt:lpstr>Charts</vt:lpstr>
      <vt:lpstr>Cover Page</vt:lpstr>
      <vt:lpstr>Data Contents</vt:lpstr>
      <vt:lpstr>Introduction</vt:lpstr>
      <vt:lpstr>Targets 2025 </vt:lpstr>
      <vt:lpstr>Targets 2030</vt:lpstr>
      <vt:lpstr>Climate Data</vt:lpstr>
      <vt:lpstr>GHG Emissions</vt:lpstr>
      <vt:lpstr>  GHG emissions methodology</vt:lpstr>
      <vt:lpstr>Physical Climate Risks</vt:lpstr>
      <vt:lpstr>Transitional Climate Risks</vt:lpstr>
      <vt:lpstr>Energy</vt:lpstr>
      <vt:lpstr>Air Pollutants</vt:lpstr>
      <vt:lpstr>Biodiversity</vt:lpstr>
      <vt:lpstr>Water</vt:lpstr>
      <vt:lpstr>Resources Use and Waste</vt:lpstr>
      <vt:lpstr>Own Workforce</vt:lpstr>
      <vt:lpstr>Nb Employees per Country</vt:lpstr>
      <vt:lpstr>Social Dialogue</vt:lpstr>
      <vt:lpstr>Diversity </vt:lpstr>
      <vt:lpstr>Health &amp; Safety </vt:lpstr>
      <vt:lpstr>Human Rights</vt:lpstr>
      <vt:lpstr>Communities</vt:lpstr>
      <vt:lpstr>Sustainable Procurement</vt:lpstr>
      <vt:lpstr>ISO Certifications</vt:lpstr>
      <vt:lpstr>ESG Ratings</vt:lpstr>
      <vt:lpstr>EU Taxonomy </vt:lpstr>
      <vt:lpstr>SDGs</vt:lpstr>
      <vt:lpstr>'  GHG emissions methodology'!_ftn1</vt:lpstr>
      <vt:lpstr>'  GHG emissions methodology'!_ftnref1</vt:lpstr>
      <vt:lpstr>'  GHG emissions methodology'!_ftnref2</vt:lpstr>
      <vt:lpstr>'  GHG emissions methodology'!_Toc256000007</vt:lpstr>
      <vt:lpstr>'Cover Page'!Druckbereich</vt:lpstr>
      <vt:lpstr>Introduction!Druckbereich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Layse.Harada@rhimagnesita.com</dc:creator>
  <cp:keywords/>
  <dc:description/>
  <cp:lastModifiedBy>Layse Harada</cp:lastModifiedBy>
  <cp:revision/>
  <dcterms:created xsi:type="dcterms:W3CDTF">2022-07-06T14:53:28Z</dcterms:created>
  <dcterms:modified xsi:type="dcterms:W3CDTF">2025-04-14T16:02:58Z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0x010100C7A0D69ACC8B264C9008DC6674BD4D36</vt:lpwstr>
  </property>
  <property fmtid="{D5CDD505-2E9C-101B-9397-08002B2CF9AE}" pid="3" name="MediaServiceImageTags">
    <vt:lpwstr/>
  </property>
  <property fmtid="{D5CDD505-2E9C-101B-9397-08002B2CF9AE}" pid="4" name="MSIP_Label_9ed9df57-6107-465f-b416-456b5ec3294b_Enabled">
    <vt:lpwstr>true</vt:lpwstr>
  </property>
  <property fmtid="{D5CDD505-2E9C-101B-9397-08002B2CF9AE}" pid="5" name="MSIP_Label_9ed9df57-6107-465f-b416-456b5ec3294b_SetDate">
    <vt:lpwstr>2024-03-04T09:20:05Z</vt:lpwstr>
  </property>
  <property fmtid="{D5CDD505-2E9C-101B-9397-08002B2CF9AE}" pid="6" name="MSIP_Label_9ed9df57-6107-465f-b416-456b5ec3294b_Method">
    <vt:lpwstr>Privileged</vt:lpwstr>
  </property>
  <property fmtid="{D5CDD505-2E9C-101B-9397-08002B2CF9AE}" pid="7" name="MSIP_Label_9ed9df57-6107-465f-b416-456b5ec3294b_Name">
    <vt:lpwstr>Public</vt:lpwstr>
  </property>
  <property fmtid="{D5CDD505-2E9C-101B-9397-08002B2CF9AE}" pid="8" name="MSIP_Label_9ed9df57-6107-465f-b416-456b5ec3294b_SiteId">
    <vt:lpwstr>651b43ce-ccb8-4301-b551-b04dd872d401</vt:lpwstr>
  </property>
  <property fmtid="{D5CDD505-2E9C-101B-9397-08002B2CF9AE}" pid="9" name="MSIP_Label_9ed9df57-6107-465f-b416-456b5ec3294b_ActionId">
    <vt:lpwstr>c6d49ffb-cbdd-4e79-a39a-847c91c69178</vt:lpwstr>
  </property>
  <property fmtid="{D5CDD505-2E9C-101B-9397-08002B2CF9AE}" pid="10" name="MSIP_Label_9ed9df57-6107-465f-b416-456b5ec3294b_ContentBits">
    <vt:lpwstr>0</vt:lpwstr>
  </property>
</Properties>
</file>